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aveExternalLinkValues="0" codeName="ThisWorkbook" hidePivotFieldList="1"/>
  <mc:AlternateContent xmlns:mc="http://schemas.openxmlformats.org/markup-compatibility/2006">
    <mc:Choice Requires="x15">
      <x15ac:absPath xmlns:x15ac="http://schemas.microsoft.com/office/spreadsheetml/2010/11/ac" url="H:\Alan's Project\"/>
    </mc:Choice>
  </mc:AlternateContent>
  <xr:revisionPtr revIDLastSave="0" documentId="13_ncr:1_{D0E0A426-5885-465F-B263-E0D511381E7D}" xr6:coauthVersionLast="47" xr6:coauthVersionMax="47" xr10:uidLastSave="{00000000-0000-0000-0000-000000000000}"/>
  <bookViews>
    <workbookView xWindow="28680" yWindow="-120" windowWidth="29040" windowHeight="15720" tabRatio="856" activeTab="1" xr2:uid="{1318BC42-AFD6-4F60-BAF3-17A0408738C2}"/>
  </bookViews>
  <sheets>
    <sheet name="Instructions" sheetId="79" r:id="rId1"/>
    <sheet name="Jan '25 Frwrd" sheetId="43" r:id="rId2"/>
    <sheet name="Rates" sheetId="39" state="hidden" r:id="rId3"/>
    <sheet name="Rates (2)" sheetId="78" state="hidden" r:id="rId4"/>
    <sheet name="Due Dates" sheetId="40" state="hidden" r:id="rId5"/>
  </sheets>
  <definedNames>
    <definedName name="Adjustments" localSheetId="0">#REF!</definedName>
    <definedName name="Adjustments" localSheetId="3">#REF!</definedName>
    <definedName name="Adjustments">#REF!</definedName>
    <definedName name="fdsvb" localSheetId="0">#REF!</definedName>
    <definedName name="fdsvb" localSheetId="3">#REF!</definedName>
    <definedName name="fdsvb">#REF!</definedName>
    <definedName name="FiscalYearRoomTax" localSheetId="0">#REF!</definedName>
    <definedName name="FiscalYearRoomTax" localSheetId="3">#REF!</definedName>
    <definedName name="FiscalYearRoomTax">#REF!</definedName>
    <definedName name="FiscalYearRoomTax1999" localSheetId="0">#REF!</definedName>
    <definedName name="FiscalYearRoomTax1999" localSheetId="3">#REF!</definedName>
    <definedName name="FiscalYearRoomTax1999">#REF!</definedName>
    <definedName name="HJJ" localSheetId="0">#REF!</definedName>
    <definedName name="HJJ" localSheetId="3">#REF!</definedName>
    <definedName name="HJJ">#REF!</definedName>
    <definedName name="LicenseInfo" localSheetId="0">#REF!</definedName>
    <definedName name="LicenseInfo" localSheetId="3">#REF!</definedName>
    <definedName name="LicenseInfo">#REF!</definedName>
    <definedName name="LicenseInformation" localSheetId="0">#REF!</definedName>
    <definedName name="LicenseInformation" localSheetId="3">#REF!</definedName>
    <definedName name="LicenseInformation">#REF!</definedName>
    <definedName name="LL" localSheetId="0">#REF!</definedName>
    <definedName name="LL" localSheetId="3">#REF!</definedName>
    <definedName name="LL">#REF!</definedName>
    <definedName name="LLL" localSheetId="0">#REF!</definedName>
    <definedName name="LLL" localSheetId="3">#REF!</definedName>
    <definedName name="LLL">#REF!</definedName>
    <definedName name="LLLPPPP" localSheetId="0">#REF!</definedName>
    <definedName name="LLLPPPP" localSheetId="3">#REF!</definedName>
    <definedName name="LLLPPPP">#REF!</definedName>
    <definedName name="_xlnm.Print_Area" localSheetId="0">Instructions!$B$2:$B$119</definedName>
    <definedName name="_xlnm.Print_Area" localSheetId="1">'Jan ''25 Frwrd'!$B$2:$N$54</definedName>
    <definedName name="_xlnm.Print_Area" localSheetId="2">Rates!$C$1:$M$20</definedName>
    <definedName name="_xlnm.Print_Area" localSheetId="3">'Rates (2)'!$C$1:$M$20</definedName>
    <definedName name="RoomTaxSummaryInformation" localSheetId="0">#REF!</definedName>
    <definedName name="RoomTaxSummaryInformation" localSheetId="3">#REF!</definedName>
    <definedName name="RoomTaxSummaryInformation">#REF!</definedName>
    <definedName name="vhdfgh" localSheetId="0">#REF!</definedName>
    <definedName name="vhdfgh" localSheetId="3">#REF!</definedName>
    <definedName name="vhdfg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6" i="40" l="1"/>
  <c r="B181" i="40"/>
  <c r="B169" i="40"/>
  <c r="B158" i="40"/>
  <c r="B146" i="40"/>
  <c r="B121" i="40"/>
  <c r="C121" i="40" s="1"/>
  <c r="B109" i="40"/>
  <c r="B97" i="40"/>
  <c r="B86" i="40"/>
  <c r="B74" i="40"/>
  <c r="C74" i="40" s="1"/>
  <c r="B60" i="40"/>
  <c r="B49" i="40"/>
  <c r="C49" i="40" s="1"/>
  <c r="B37" i="40"/>
  <c r="B26" i="40"/>
  <c r="B14" i="40"/>
  <c r="B2" i="40"/>
  <c r="B215" i="40"/>
  <c r="C215" i="40" s="1"/>
  <c r="B210" i="40"/>
  <c r="C210" i="40" s="1"/>
  <c r="B207" i="40"/>
  <c r="B204" i="40"/>
  <c r="B201" i="40"/>
  <c r="B198" i="40"/>
  <c r="B192" i="40"/>
  <c r="C192" i="40" s="1"/>
  <c r="B189" i="40"/>
  <c r="C189" i="40" s="1"/>
  <c r="B187" i="40"/>
  <c r="B184" i="40"/>
  <c r="C181" i="40"/>
  <c r="B178" i="40"/>
  <c r="C178" i="40" s="1"/>
  <c r="B173" i="40"/>
  <c r="C173" i="40" s="1"/>
  <c r="C169" i="40"/>
  <c r="B164" i="40"/>
  <c r="B161" i="40"/>
  <c r="C161" i="40" s="1"/>
  <c r="B155" i="40"/>
  <c r="C155" i="40" s="1"/>
  <c r="B152" i="40"/>
  <c r="C152" i="40" s="1"/>
  <c r="B147" i="40"/>
  <c r="B143" i="40"/>
  <c r="C143" i="40" s="1"/>
  <c r="B138" i="40"/>
  <c r="B135" i="40"/>
  <c r="B132" i="40"/>
  <c r="C132" i="40" s="1"/>
  <c r="B129" i="40"/>
  <c r="B127" i="40"/>
  <c r="C127" i="40" s="1"/>
  <c r="B124" i="40"/>
  <c r="B118" i="40"/>
  <c r="C118" i="40" s="1"/>
  <c r="B115" i="40"/>
  <c r="C115" i="40" s="1"/>
  <c r="B112" i="40"/>
  <c r="C112" i="40" s="1"/>
  <c r="B106" i="40"/>
  <c r="B101" i="40"/>
  <c r="C101" i="40" s="1"/>
  <c r="C97" i="40"/>
  <c r="B92" i="40"/>
  <c r="B89" i="40"/>
  <c r="C89" i="40" s="1"/>
  <c r="B83" i="40"/>
  <c r="B78" i="40"/>
  <c r="B75" i="40"/>
  <c r="C75" i="40" s="1"/>
  <c r="B72" i="40"/>
  <c r="B69" i="40"/>
  <c r="B66" i="40"/>
  <c r="B57" i="40"/>
  <c r="C57" i="40" s="1"/>
  <c r="B55" i="40"/>
  <c r="C55" i="40" s="1"/>
  <c r="B52" i="40"/>
  <c r="B46" i="40"/>
  <c r="B43" i="40"/>
  <c r="C43" i="40" s="1"/>
  <c r="B40" i="40"/>
  <c r="C40" i="40" s="1"/>
  <c r="B3" i="40"/>
  <c r="B29" i="40"/>
  <c r="C29" i="40"/>
  <c r="B32" i="40"/>
  <c r="B23" i="40"/>
  <c r="B20" i="40"/>
  <c r="B15" i="40"/>
  <c r="C14" i="40"/>
  <c r="C3" i="40"/>
  <c r="B11" i="40"/>
  <c r="C11" i="40" s="1"/>
  <c r="B6" i="40"/>
  <c r="C6" i="40" s="1"/>
  <c r="C2" i="40"/>
  <c r="C141" i="40"/>
  <c r="C133" i="40"/>
  <c r="C134" i="40"/>
  <c r="C135" i="40"/>
  <c r="C136" i="40"/>
  <c r="C137" i="40"/>
  <c r="C138" i="40"/>
  <c r="C139" i="40"/>
  <c r="C140" i="40"/>
  <c r="B134" i="40"/>
  <c r="B136" i="40"/>
  <c r="B137" i="40"/>
  <c r="B139" i="40"/>
  <c r="B140" i="40"/>
  <c r="B141" i="40"/>
  <c r="B142" i="40"/>
  <c r="B144" i="40"/>
  <c r="C144" i="40" s="1"/>
  <c r="B145" i="40"/>
  <c r="C146" i="40"/>
  <c r="C147" i="40"/>
  <c r="B148" i="40"/>
  <c r="C148" i="40" s="1"/>
  <c r="B149" i="40"/>
  <c r="C149" i="40" s="1"/>
  <c r="B150" i="40"/>
  <c r="B151" i="40"/>
  <c r="B153" i="40"/>
  <c r="B154" i="40"/>
  <c r="C154" i="40" s="1"/>
  <c r="B156" i="40"/>
  <c r="B157" i="40"/>
  <c r="C157" i="40" s="1"/>
  <c r="C158" i="40"/>
  <c r="B159" i="40"/>
  <c r="C159" i="40" s="1"/>
  <c r="B160" i="40"/>
  <c r="C160" i="40" s="1"/>
  <c r="B162" i="40"/>
  <c r="C162" i="40" s="1"/>
  <c r="B163" i="40"/>
  <c r="C163" i="40" s="1"/>
  <c r="C164" i="40"/>
  <c r="B165" i="40"/>
  <c r="C165" i="40" s="1"/>
  <c r="B166" i="40"/>
  <c r="B167" i="40"/>
  <c r="B168" i="40"/>
  <c r="C168" i="40" s="1"/>
  <c r="B170" i="40"/>
  <c r="C170" i="40" s="1"/>
  <c r="B171" i="40"/>
  <c r="C171" i="40" s="1"/>
  <c r="B172" i="40"/>
  <c r="B174" i="40"/>
  <c r="B175" i="40"/>
  <c r="B176" i="40"/>
  <c r="B177" i="40"/>
  <c r="B179" i="40"/>
  <c r="B180" i="40"/>
  <c r="B182" i="40"/>
  <c r="B183" i="40"/>
  <c r="B185" i="40"/>
  <c r="C185" i="40" s="1"/>
  <c r="B186" i="40"/>
  <c r="C186" i="40" s="1"/>
  <c r="B188" i="40"/>
  <c r="B190" i="40"/>
  <c r="B191" i="40"/>
  <c r="B193" i="40"/>
  <c r="B194" i="40"/>
  <c r="C194" i="40" s="1"/>
  <c r="B195" i="40"/>
  <c r="C195" i="40" s="1"/>
  <c r="B196" i="40"/>
  <c r="C196" i="40" s="1"/>
  <c r="B197" i="40"/>
  <c r="C197" i="40" s="1"/>
  <c r="B199" i="40"/>
  <c r="B200" i="40"/>
  <c r="B202" i="40"/>
  <c r="C202" i="40" s="1"/>
  <c r="B203" i="40"/>
  <c r="B205" i="40"/>
  <c r="B208" i="40"/>
  <c r="B209" i="40"/>
  <c r="C209" i="40" s="1"/>
  <c r="B211" i="40"/>
  <c r="C211" i="40" s="1"/>
  <c r="B212" i="40"/>
  <c r="C212" i="40" s="1"/>
  <c r="B213" i="40"/>
  <c r="C213" i="40" s="1"/>
  <c r="B214" i="40"/>
  <c r="B216" i="40"/>
  <c r="B217" i="40"/>
  <c r="C15" i="40"/>
  <c r="C16" i="40"/>
  <c r="C17" i="40"/>
  <c r="C18" i="40"/>
  <c r="C19" i="40"/>
  <c r="C20" i="40"/>
  <c r="C21" i="40"/>
  <c r="C22" i="40"/>
  <c r="C23" i="40"/>
  <c r="C24" i="40"/>
  <c r="C25" i="40"/>
  <c r="C26" i="40"/>
  <c r="C27" i="40"/>
  <c r="C28" i="40"/>
  <c r="C30" i="40"/>
  <c r="C31" i="40"/>
  <c r="C32" i="40"/>
  <c r="C33" i="40"/>
  <c r="C34" i="40"/>
  <c r="C35" i="40"/>
  <c r="C36" i="40"/>
  <c r="C37" i="40"/>
  <c r="C38" i="40"/>
  <c r="C39" i="40"/>
  <c r="C41" i="40"/>
  <c r="C42" i="40"/>
  <c r="C44" i="40"/>
  <c r="C45" i="40"/>
  <c r="C46" i="40"/>
  <c r="C47" i="40"/>
  <c r="C48" i="40"/>
  <c r="C50" i="40"/>
  <c r="C51" i="40"/>
  <c r="C52" i="40"/>
  <c r="C53" i="40"/>
  <c r="C54" i="40"/>
  <c r="C56" i="40"/>
  <c r="C58" i="40"/>
  <c r="C59" i="40"/>
  <c r="C60" i="40"/>
  <c r="C61" i="40"/>
  <c r="C62" i="40"/>
  <c r="C63" i="40"/>
  <c r="C64" i="40"/>
  <c r="C65" i="40"/>
  <c r="C66" i="40"/>
  <c r="C67" i="40"/>
  <c r="C68" i="40"/>
  <c r="C69" i="40"/>
  <c r="C70" i="40"/>
  <c r="C71" i="40"/>
  <c r="C72" i="40"/>
  <c r="C73" i="40"/>
  <c r="C76" i="40"/>
  <c r="C77" i="40"/>
  <c r="C78" i="40"/>
  <c r="C79" i="40"/>
  <c r="C80" i="40"/>
  <c r="C81" i="40"/>
  <c r="C82" i="40"/>
  <c r="C83" i="40"/>
  <c r="C84" i="40"/>
  <c r="C85" i="40"/>
  <c r="C86" i="40"/>
  <c r="C87" i="40"/>
  <c r="C88" i="40"/>
  <c r="C90" i="40"/>
  <c r="C91" i="40"/>
  <c r="C92" i="40"/>
  <c r="C93" i="40"/>
  <c r="C94" i="40"/>
  <c r="C95" i="40"/>
  <c r="C96" i="40"/>
  <c r="C98" i="40"/>
  <c r="C99" i="40"/>
  <c r="C100" i="40"/>
  <c r="C102" i="40"/>
  <c r="C103" i="40"/>
  <c r="C104" i="40"/>
  <c r="C105" i="40"/>
  <c r="C106" i="40"/>
  <c r="C107" i="40"/>
  <c r="C108" i="40"/>
  <c r="C109" i="40"/>
  <c r="C110" i="40"/>
  <c r="C111" i="40"/>
  <c r="C113" i="40"/>
  <c r="C114" i="40"/>
  <c r="C116" i="40"/>
  <c r="C117" i="40"/>
  <c r="C119" i="40"/>
  <c r="C120" i="40"/>
  <c r="C122" i="40"/>
  <c r="C123" i="40"/>
  <c r="C124" i="40"/>
  <c r="C125" i="40"/>
  <c r="C126" i="40"/>
  <c r="C128" i="40"/>
  <c r="C129" i="40"/>
  <c r="C130" i="40"/>
  <c r="C131" i="40"/>
  <c r="B16" i="40"/>
  <c r="B17" i="40"/>
  <c r="B18" i="40"/>
  <c r="B19" i="40"/>
  <c r="B21" i="40"/>
  <c r="B22" i="40"/>
  <c r="B24" i="40"/>
  <c r="B25" i="40"/>
  <c r="B27" i="40"/>
  <c r="B28" i="40"/>
  <c r="B30" i="40"/>
  <c r="B31" i="40"/>
  <c r="B33" i="40"/>
  <c r="B34" i="40"/>
  <c r="B35" i="40"/>
  <c r="B36" i="40"/>
  <c r="B38" i="40"/>
  <c r="B39" i="40"/>
  <c r="B41" i="40"/>
  <c r="B42" i="40"/>
  <c r="B44" i="40"/>
  <c r="B45" i="40"/>
  <c r="B47" i="40"/>
  <c r="B48" i="40"/>
  <c r="B50" i="40"/>
  <c r="B51" i="40"/>
  <c r="B53" i="40"/>
  <c r="B54" i="40"/>
  <c r="B56" i="40"/>
  <c r="B58" i="40"/>
  <c r="B59" i="40"/>
  <c r="B61" i="40"/>
  <c r="B62" i="40"/>
  <c r="B63" i="40"/>
  <c r="B64" i="40"/>
  <c r="B65" i="40"/>
  <c r="B67" i="40"/>
  <c r="B68" i="40"/>
  <c r="B70" i="40"/>
  <c r="B71" i="40"/>
  <c r="B73" i="40"/>
  <c r="B76" i="40"/>
  <c r="B77" i="40"/>
  <c r="B79" i="40"/>
  <c r="B80" i="40"/>
  <c r="B81" i="40"/>
  <c r="B82" i="40"/>
  <c r="B84" i="40"/>
  <c r="B85" i="40"/>
  <c r="B87" i="40"/>
  <c r="B88" i="40"/>
  <c r="B90" i="40"/>
  <c r="B91" i="40"/>
  <c r="B93" i="40"/>
  <c r="B94" i="40"/>
  <c r="B95" i="40"/>
  <c r="B96" i="40"/>
  <c r="B98" i="40"/>
  <c r="B99" i="40"/>
  <c r="B100" i="40"/>
  <c r="B102" i="40"/>
  <c r="B103" i="40"/>
  <c r="B104" i="40"/>
  <c r="B105" i="40"/>
  <c r="B107" i="40"/>
  <c r="B108" i="40"/>
  <c r="B110" i="40"/>
  <c r="B111" i="40"/>
  <c r="B113" i="40"/>
  <c r="B114" i="40"/>
  <c r="B116" i="40"/>
  <c r="B117" i="40"/>
  <c r="B119" i="40"/>
  <c r="B120" i="40"/>
  <c r="B122" i="40"/>
  <c r="B123" i="40"/>
  <c r="B125" i="40"/>
  <c r="B126" i="40"/>
  <c r="B128" i="40"/>
  <c r="B130" i="40"/>
  <c r="B131" i="40"/>
  <c r="B133" i="40"/>
  <c r="B13" i="40"/>
  <c r="C13" i="40" s="1"/>
  <c r="B12" i="40"/>
  <c r="C12" i="40" s="1"/>
  <c r="B10" i="40"/>
  <c r="C10" i="40" s="1"/>
  <c r="B9" i="40"/>
  <c r="C9" i="40" s="1"/>
  <c r="B8" i="40"/>
  <c r="C8" i="40" s="1"/>
  <c r="B7" i="40"/>
  <c r="C7" i="40" s="1"/>
  <c r="B5" i="40"/>
  <c r="C5" i="40" s="1"/>
  <c r="B4" i="40"/>
  <c r="C4" i="40" s="1"/>
  <c r="G2" i="40"/>
  <c r="G3" i="40"/>
  <c r="G4" i="40"/>
  <c r="G5" i="40"/>
  <c r="G6" i="40"/>
  <c r="G7" i="40"/>
  <c r="G8" i="40"/>
  <c r="G9" i="40"/>
  <c r="G10" i="40"/>
  <c r="G11" i="40"/>
  <c r="G12" i="40"/>
  <c r="G13" i="40"/>
  <c r="B12" i="43"/>
  <c r="C12" i="43" s="1"/>
  <c r="C207" i="40"/>
  <c r="C206" i="40"/>
  <c r="C193" i="40"/>
  <c r="G134" i="40"/>
  <c r="G135" i="40"/>
  <c r="G136" i="40"/>
  <c r="G137" i="40"/>
  <c r="G138" i="40"/>
  <c r="G139" i="40"/>
  <c r="G140" i="40"/>
  <c r="G141" i="40"/>
  <c r="G142" i="40"/>
  <c r="G143" i="40"/>
  <c r="G144" i="40"/>
  <c r="G145" i="40"/>
  <c r="G146" i="40"/>
  <c r="G147" i="40"/>
  <c r="G148" i="40"/>
  <c r="G149" i="40"/>
  <c r="G150" i="40"/>
  <c r="G151" i="40"/>
  <c r="G152" i="40"/>
  <c r="G153" i="40"/>
  <c r="G154" i="40"/>
  <c r="G155" i="40"/>
  <c r="G156" i="40"/>
  <c r="G157" i="40"/>
  <c r="G158" i="40"/>
  <c r="G159" i="40"/>
  <c r="G160" i="40"/>
  <c r="G161" i="40"/>
  <c r="G162" i="40"/>
  <c r="G163" i="40"/>
  <c r="G164" i="40"/>
  <c r="G165" i="40"/>
  <c r="G166" i="40"/>
  <c r="G167" i="40"/>
  <c r="G168" i="40"/>
  <c r="G169" i="40"/>
  <c r="G170" i="40"/>
  <c r="G171" i="40"/>
  <c r="G172" i="40"/>
  <c r="G173" i="40"/>
  <c r="G174" i="40"/>
  <c r="G175" i="40"/>
  <c r="G176" i="40"/>
  <c r="G177" i="40"/>
  <c r="G178" i="40"/>
  <c r="G179" i="40"/>
  <c r="G180" i="40"/>
  <c r="G181" i="40"/>
  <c r="G182" i="40"/>
  <c r="G183" i="40"/>
  <c r="G184" i="40"/>
  <c r="G185" i="40"/>
  <c r="G186" i="40"/>
  <c r="G187" i="40"/>
  <c r="G188" i="40"/>
  <c r="G189" i="40"/>
  <c r="G190" i="40"/>
  <c r="G191" i="40"/>
  <c r="G192" i="40"/>
  <c r="G193" i="40"/>
  <c r="G194" i="40"/>
  <c r="G195" i="40"/>
  <c r="G196" i="40"/>
  <c r="G197" i="40"/>
  <c r="G198" i="40"/>
  <c r="G199" i="40"/>
  <c r="G200" i="40"/>
  <c r="G201" i="40"/>
  <c r="G202" i="40"/>
  <c r="G203" i="40"/>
  <c r="G204" i="40"/>
  <c r="G205" i="40"/>
  <c r="G206" i="40"/>
  <c r="G207" i="40"/>
  <c r="G208" i="40"/>
  <c r="G209" i="40"/>
  <c r="G210" i="40"/>
  <c r="G211" i="40"/>
  <c r="G212" i="40"/>
  <c r="G213" i="40"/>
  <c r="G214" i="40"/>
  <c r="G215" i="40"/>
  <c r="G216" i="40"/>
  <c r="G217" i="40"/>
  <c r="C204" i="40"/>
  <c r="C201" i="40"/>
  <c r="C198" i="40"/>
  <c r="C190" i="40"/>
  <c r="C187" i="40"/>
  <c r="C184" i="40"/>
  <c r="C142" i="40"/>
  <c r="C145" i="40"/>
  <c r="C166" i="40"/>
  <c r="C167" i="40"/>
  <c r="C188" i="40"/>
  <c r="C191" i="40"/>
  <c r="C214" i="40"/>
  <c r="C150" i="40"/>
  <c r="C151" i="40"/>
  <c r="C153" i="40"/>
  <c r="C156" i="40"/>
  <c r="C172" i="40"/>
  <c r="C174" i="40"/>
  <c r="C175" i="40"/>
  <c r="C176" i="40"/>
  <c r="C177" i="40"/>
  <c r="C179" i="40"/>
  <c r="C180" i="40"/>
  <c r="C182" i="40"/>
  <c r="C183" i="40"/>
  <c r="C199" i="40"/>
  <c r="C200" i="40"/>
  <c r="C203" i="40"/>
  <c r="C205" i="40"/>
  <c r="C208" i="40"/>
  <c r="C216" i="40"/>
  <c r="C217" i="40"/>
  <c r="J40" i="43"/>
  <c r="J29" i="43"/>
  <c r="P36" i="39"/>
  <c r="U6" i="43"/>
  <c r="U5" i="43"/>
  <c r="N24" i="43"/>
  <c r="U4" i="43" s="1"/>
  <c r="N33" i="43"/>
  <c r="E35" i="43" s="1"/>
  <c r="U2" i="43" s="1"/>
  <c r="P43" i="78"/>
  <c r="P42" i="78"/>
  <c r="P41" i="78"/>
  <c r="P40" i="78"/>
  <c r="P39" i="78"/>
  <c r="P38" i="78"/>
  <c r="P37" i="78"/>
  <c r="P36" i="78"/>
  <c r="P35" i="78"/>
  <c r="P34" i="78"/>
  <c r="P33" i="78"/>
  <c r="P32" i="78"/>
  <c r="P31" i="78"/>
  <c r="P30" i="78"/>
  <c r="P29" i="78"/>
  <c r="P28" i="78"/>
  <c r="P27" i="78"/>
  <c r="P26" i="78"/>
  <c r="P25" i="78"/>
  <c r="P24" i="78"/>
  <c r="P23" i="78"/>
  <c r="P22" i="78"/>
  <c r="P21" i="78"/>
  <c r="P20" i="78"/>
  <c r="P19" i="78"/>
  <c r="P18" i="78"/>
  <c r="P17" i="78"/>
  <c r="P16" i="78"/>
  <c r="P15" i="78"/>
  <c r="P14" i="78"/>
  <c r="P13" i="78"/>
  <c r="P12" i="78"/>
  <c r="P11" i="78"/>
  <c r="P10" i="78"/>
  <c r="P9" i="78"/>
  <c r="P8" i="78"/>
  <c r="P7" i="78"/>
  <c r="P6" i="78"/>
  <c r="P5" i="78"/>
  <c r="P4" i="78"/>
  <c r="P3" i="78"/>
  <c r="P2" i="78"/>
  <c r="H33" i="43"/>
  <c r="H24" i="43"/>
  <c r="C6" i="43" s="1"/>
  <c r="P40" i="39"/>
  <c r="P33" i="39"/>
  <c r="P31" i="39"/>
  <c r="P39" i="39"/>
  <c r="P30" i="39"/>
  <c r="P42" i="39"/>
  <c r="P44" i="39"/>
  <c r="P5" i="39"/>
  <c r="P3" i="39"/>
  <c r="P38" i="39"/>
  <c r="P32" i="39"/>
  <c r="P29" i="39"/>
  <c r="P7" i="39"/>
  <c r="P35" i="39"/>
  <c r="P27" i="39"/>
  <c r="P41" i="39"/>
  <c r="P43" i="39"/>
  <c r="P4" i="39"/>
  <c r="P2" i="39"/>
  <c r="P37" i="39"/>
  <c r="P28" i="39"/>
  <c r="P6" i="39"/>
  <c r="P34" i="39"/>
  <c r="P26" i="39"/>
  <c r="P25" i="39"/>
  <c r="P24" i="39"/>
  <c r="P23" i="39"/>
  <c r="P22" i="39"/>
  <c r="P21" i="39"/>
  <c r="P20" i="39"/>
  <c r="P19" i="39"/>
  <c r="P18" i="39"/>
  <c r="P17" i="39"/>
  <c r="P16" i="39"/>
  <c r="P15" i="39"/>
  <c r="P14" i="39"/>
  <c r="P13" i="39"/>
  <c r="P12" i="39"/>
  <c r="P11" i="39"/>
  <c r="P10" i="39"/>
  <c r="P9" i="39"/>
  <c r="P8" i="39"/>
  <c r="W22" i="43"/>
  <c r="Y22" i="43"/>
  <c r="X23" i="43"/>
  <c r="Y23" i="43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59" i="40"/>
  <c r="G60" i="40"/>
  <c r="G61" i="40"/>
  <c r="G62" i="40"/>
  <c r="G63" i="40"/>
  <c r="G64" i="40"/>
  <c r="G65" i="40"/>
  <c r="G66" i="40"/>
  <c r="G67" i="40"/>
  <c r="G68" i="40"/>
  <c r="G69" i="40"/>
  <c r="G70" i="40"/>
  <c r="G71" i="40"/>
  <c r="G72" i="40"/>
  <c r="G73" i="40"/>
  <c r="G74" i="40"/>
  <c r="G75" i="40"/>
  <c r="G76" i="40"/>
  <c r="G77" i="40"/>
  <c r="G78" i="40"/>
  <c r="G79" i="40"/>
  <c r="G80" i="40"/>
  <c r="G81" i="40"/>
  <c r="G82" i="40"/>
  <c r="G83" i="40"/>
  <c r="G84" i="40"/>
  <c r="G85" i="40"/>
  <c r="G86" i="40"/>
  <c r="G87" i="40"/>
  <c r="G88" i="40"/>
  <c r="G89" i="40"/>
  <c r="G90" i="40"/>
  <c r="G91" i="40"/>
  <c r="G92" i="40"/>
  <c r="G93" i="40"/>
  <c r="G94" i="40"/>
  <c r="G95" i="40"/>
  <c r="G96" i="40"/>
  <c r="G97" i="40"/>
  <c r="G98" i="40"/>
  <c r="G99" i="40"/>
  <c r="G100" i="40"/>
  <c r="G101" i="40"/>
  <c r="G102" i="40"/>
  <c r="G103" i="40"/>
  <c r="G104" i="40"/>
  <c r="G105" i="40"/>
  <c r="G106" i="40"/>
  <c r="G107" i="40"/>
  <c r="G108" i="40"/>
  <c r="G109" i="40"/>
  <c r="G110" i="40"/>
  <c r="G111" i="40"/>
  <c r="G112" i="40"/>
  <c r="G113" i="40"/>
  <c r="G114" i="40"/>
  <c r="G115" i="40"/>
  <c r="G116" i="40"/>
  <c r="G117" i="40"/>
  <c r="G118" i="40"/>
  <c r="G119" i="40"/>
  <c r="G120" i="40"/>
  <c r="G121" i="40"/>
  <c r="G122" i="40"/>
  <c r="G123" i="40"/>
  <c r="G124" i="40"/>
  <c r="G125" i="40"/>
  <c r="G126" i="40"/>
  <c r="G127" i="40"/>
  <c r="G128" i="40"/>
  <c r="G129" i="40"/>
  <c r="G130" i="40"/>
  <c r="G131" i="40"/>
  <c r="G132" i="40"/>
  <c r="G133" i="40"/>
  <c r="J22" i="43"/>
  <c r="T5" i="43"/>
  <c r="W24" i="43"/>
  <c r="X24" i="43"/>
  <c r="T9" i="43"/>
  <c r="V9" i="43"/>
  <c r="T3" i="43"/>
  <c r="V3" i="43"/>
  <c r="T8" i="43"/>
  <c r="V8" i="43"/>
  <c r="T7" i="43"/>
  <c r="V7" i="43"/>
  <c r="T2" i="43"/>
  <c r="T4" i="43"/>
  <c r="V5" i="43"/>
  <c r="T10" i="43"/>
  <c r="V10" i="43"/>
  <c r="T6" i="43"/>
  <c r="V6" i="43"/>
  <c r="U15" i="43" l="1"/>
  <c r="U24" i="43" s="1"/>
  <c r="V2" i="43"/>
  <c r="U11" i="43"/>
  <c r="V4" i="43"/>
  <c r="J35" i="43"/>
  <c r="E26" i="43"/>
  <c r="J26" i="43" s="1"/>
  <c r="J27" i="43"/>
  <c r="J28" i="43"/>
  <c r="J38" i="43"/>
  <c r="J39" i="43"/>
  <c r="J36" i="43"/>
  <c r="Y3" i="43" l="1"/>
  <c r="Y8" i="43"/>
  <c r="S19" i="43" s="1"/>
  <c r="Y5" i="43"/>
  <c r="T16" i="43" s="1"/>
  <c r="Y10" i="43"/>
  <c r="S21" i="43" s="1"/>
  <c r="Y7" i="43"/>
  <c r="T18" i="43" s="1"/>
  <c r="Y9" i="43"/>
  <c r="T20" i="43" s="1"/>
  <c r="Y6" i="43"/>
  <c r="T17" i="43" s="1"/>
  <c r="Y2" i="43"/>
  <c r="T13" i="43" s="1"/>
  <c r="V11" i="43"/>
  <c r="Y4" i="43"/>
  <c r="T15" i="43" s="1"/>
  <c r="J37" i="43"/>
  <c r="J42" i="43" s="1"/>
  <c r="W3" i="43"/>
  <c r="W2" i="43"/>
  <c r="S17" i="43"/>
  <c r="S18" i="43"/>
  <c r="S16" i="43"/>
  <c r="J31" i="43"/>
  <c r="T19" i="43" l="1"/>
  <c r="T21" i="43"/>
  <c r="V14" i="43"/>
  <c r="X3" i="43"/>
  <c r="S3" i="43" s="1"/>
  <c r="T14" i="43"/>
  <c r="X4" i="43"/>
  <c r="S4" i="43" s="1"/>
  <c r="V15" i="43"/>
  <c r="Y11" i="43"/>
  <c r="X2" i="43"/>
  <c r="S2" i="43" s="1"/>
  <c r="V13" i="43"/>
  <c r="S13" i="43"/>
  <c r="V17" i="43"/>
  <c r="Y17" i="43" s="1"/>
  <c r="X6" i="43"/>
  <c r="S6" i="43" s="1"/>
  <c r="X9" i="43"/>
  <c r="S9" i="43" s="1"/>
  <c r="V20" i="43"/>
  <c r="S14" i="43"/>
  <c r="V18" i="43"/>
  <c r="Y18" i="43" s="1"/>
  <c r="X7" i="43"/>
  <c r="S7" i="43" s="1"/>
  <c r="S15" i="43"/>
  <c r="V21" i="43"/>
  <c r="X10" i="43"/>
  <c r="S10" i="43" s="1"/>
  <c r="V16" i="43"/>
  <c r="Y16" i="43" s="1"/>
  <c r="X5" i="43"/>
  <c r="S5" i="43" s="1"/>
  <c r="S20" i="43"/>
  <c r="X8" i="43"/>
  <c r="S8" i="43" s="1"/>
  <c r="V19" i="43"/>
  <c r="J46" i="43"/>
  <c r="J51" i="43" s="1"/>
  <c r="W11" i="43"/>
  <c r="Y20" i="43" l="1"/>
  <c r="Y19" i="43"/>
  <c r="T24" i="43"/>
  <c r="S11" i="43"/>
  <c r="Y15" i="43"/>
  <c r="Y21" i="43"/>
  <c r="Y14" i="43"/>
  <c r="S24" i="43"/>
  <c r="Y13" i="43"/>
  <c r="V24" i="43"/>
  <c r="X11" i="43"/>
  <c r="Y24" i="43" l="1"/>
  <c r="Y25" i="43" s="1"/>
</calcChain>
</file>

<file path=xl/sharedStrings.xml><?xml version="1.0" encoding="utf-8"?>
<sst xmlns="http://schemas.openxmlformats.org/spreadsheetml/2006/main" count="601" uniqueCount="332">
  <si>
    <t>1) 4.08.015 LVCA</t>
  </si>
  <si>
    <t>2) 4.08.020 School Dist.</t>
  </si>
  <si>
    <t>3) 4.08.020 Tourism</t>
  </si>
  <si>
    <t>4) 4.08.025 Trans. Dist.</t>
  </si>
  <si>
    <t xml:space="preserve">5) 4.08.030 County     </t>
  </si>
  <si>
    <t>6) 4.08.031 State</t>
  </si>
  <si>
    <t>D01</t>
  </si>
  <si>
    <t>D31</t>
  </si>
  <si>
    <t>E01</t>
  </si>
  <si>
    <t>E10</t>
  </si>
  <si>
    <t>E11</t>
  </si>
  <si>
    <t>E20</t>
  </si>
  <si>
    <t>E30</t>
  </si>
  <si>
    <t>E31</t>
  </si>
  <si>
    <t>E32</t>
  </si>
  <si>
    <t>E33</t>
  </si>
  <si>
    <t>E40</t>
  </si>
  <si>
    <t>G01</t>
  </si>
  <si>
    <t>G10</t>
  </si>
  <si>
    <t>G11</t>
  </si>
  <si>
    <t>G20</t>
  </si>
  <si>
    <t>G30</t>
  </si>
  <si>
    <t>G31</t>
  </si>
  <si>
    <t>G32</t>
  </si>
  <si>
    <t>G33</t>
  </si>
  <si>
    <t>Due Day</t>
  </si>
  <si>
    <t>Holiday</t>
  </si>
  <si>
    <t>MLK Day</t>
  </si>
  <si>
    <t>Interest</t>
  </si>
  <si>
    <t>Discount</t>
  </si>
  <si>
    <t>GL</t>
  </si>
  <si>
    <t>Statute - Description</t>
  </si>
  <si>
    <t>732-732-2314</t>
  </si>
  <si>
    <t>731-732-2319</t>
  </si>
  <si>
    <t>732-732-2319</t>
  </si>
  <si>
    <t>212-4500-01</t>
  </si>
  <si>
    <t>Reinst. Fee</t>
  </si>
  <si>
    <t>Admin. Fee</t>
  </si>
  <si>
    <t>4.08.020  - School District</t>
  </si>
  <si>
    <t>4.08.020  - Tourism</t>
  </si>
  <si>
    <t>4.08.031  - State</t>
  </si>
  <si>
    <t xml:space="preserve">4.08.030  - County     </t>
  </si>
  <si>
    <t>4.08.025  - Trans. District</t>
  </si>
  <si>
    <t>4.08.015  - LVCA</t>
  </si>
  <si>
    <t>PAYMENT DUE</t>
  </si>
  <si>
    <t>03. TAXABLE RENTAL REVENUE</t>
  </si>
  <si>
    <t>02. ALLOWABLE DEDUCTIONS</t>
  </si>
  <si>
    <t>01. TOTAL RENTAL REVENUE</t>
  </si>
  <si>
    <t>Due Date</t>
  </si>
  <si>
    <t>TAX ACCOUNT NO.</t>
  </si>
  <si>
    <t>-</t>
  </si>
  <si>
    <t>TAX PER COUNTY CODE SECTIONS 4.08.020, 4.08.025, 4.08.030 &amp; 4.08.031   -</t>
  </si>
  <si>
    <t xml:space="preserve">TAX PER COUNTY CODE SECTION 4.08.015  - </t>
  </si>
  <si>
    <t>)</t>
  </si>
  <si>
    <t>No</t>
  </si>
  <si>
    <t>SEE BACK PAGE FOR ADDITIONAL INFORMATION</t>
  </si>
  <si>
    <t>(The reported room nights should include a count of every room with an external access doorway, regardless of the</t>
  </si>
  <si>
    <t>ability to combine two rooms into a single suite.)</t>
  </si>
  <si>
    <t>COMBINED TRANSIENT LODGING TAX</t>
  </si>
  <si>
    <t>MONTHLY TAX RETURN</t>
  </si>
  <si>
    <t>THIS IS NOT A BUSINESS LICENSE</t>
  </si>
  <si>
    <t>Box 551810</t>
  </si>
  <si>
    <t>Las Vegas, NV 89155-1810</t>
  </si>
  <si>
    <t xml:space="preserve">TOTAL NUMBER OF ROOM NIGHTS AVAILABLE FOR MONTH </t>
  </si>
  <si>
    <t xml:space="preserve">TOTAL NUMBER OF ROOM NIGHTS RENTED FOR MONTH </t>
  </si>
  <si>
    <t xml:space="preserve">TOTAL NUMBER OF ROOM NIGHTS VACANT FOR MONTH </t>
  </si>
  <si>
    <t>PLEASE COMPLETE THIS FORM AND RETURN WITH PAYMENT.</t>
  </si>
  <si>
    <t>MAKE CHECKS PAYABLE TO CLARK COUNTY DEPARTMENT OF BUSINESS LICENSE</t>
  </si>
  <si>
    <t>BLRROD Blue</t>
  </si>
  <si>
    <t>(702) 455-3557     (800) 328-4813 opt 3</t>
  </si>
  <si>
    <t>500 S Grand Central Pkwy, 3rd Floor</t>
  </si>
  <si>
    <t>Yes</t>
  </si>
  <si>
    <t>NOTICE: A RETURN MUST BE FILED EVEN IF NO LIABILITY EXISTS</t>
  </si>
  <si>
    <t>RESORT HOTEL</t>
  </si>
  <si>
    <t>BROKER</t>
  </si>
  <si>
    <t>HOTEL / MOTEL &lt; 35 MILES</t>
  </si>
  <si>
    <t>MOBILE PARK &lt; 35 MILES</t>
  </si>
  <si>
    <t>APARTMENT &lt; 35 MILES</t>
  </si>
  <si>
    <t>RV / CAMPGROUND &lt; 35 MILES</t>
  </si>
  <si>
    <t>BROKER &lt; 35 MILES</t>
  </si>
  <si>
    <t>VACATION HOME &lt; 35 MILES</t>
  </si>
  <si>
    <t>TIME SHARE &lt; 35 MILES</t>
  </si>
  <si>
    <t>CONDOMINIUM HOTEL</t>
  </si>
  <si>
    <t>HOTEL / MOTEL &gt; 35 MILES</t>
  </si>
  <si>
    <t>MOBILE PARK &gt; 35 MILES</t>
  </si>
  <si>
    <t>RV / CAMPGROUND &gt; 35 MILES</t>
  </si>
  <si>
    <t>APARTMENT &gt; 35 MILES</t>
  </si>
  <si>
    <t>BROKER &gt; 35 MILES</t>
  </si>
  <si>
    <t>VACATION HOME &gt; 35 MILES</t>
  </si>
  <si>
    <t>TIME SHARE &gt; 35 MILES</t>
  </si>
  <si>
    <t>Pres. Day</t>
  </si>
  <si>
    <t>Clark County Business License</t>
  </si>
  <si>
    <r>
      <rPr>
        <sz val="10"/>
        <color indexed="8"/>
        <rFont val="Calibri"/>
        <family val="2"/>
      </rPr>
      <t xml:space="preserve">04. TAX </t>
    </r>
    <r>
      <rPr>
        <sz val="9"/>
        <color indexed="8"/>
        <rFont val="Calibri"/>
        <family val="2"/>
      </rPr>
      <t xml:space="preserve">   (Multiply amount at line 3 by</t>
    </r>
  </si>
  <si>
    <r>
      <rPr>
        <sz val="10"/>
        <color indexed="8"/>
        <rFont val="Calibri"/>
        <family val="2"/>
      </rPr>
      <t>05. ADMINISTRATIVE FEE</t>
    </r>
    <r>
      <rPr>
        <sz val="9"/>
        <color indexed="8"/>
        <rFont val="Calibri"/>
        <family val="2"/>
      </rPr>
      <t xml:space="preserve">     (11% of line 4 after 15 days from due date) </t>
    </r>
  </si>
  <si>
    <r>
      <rPr>
        <sz val="10"/>
        <color indexed="8"/>
        <rFont val="Calibri"/>
        <family val="2"/>
      </rPr>
      <t>06. INTEREST</t>
    </r>
    <r>
      <rPr>
        <sz val="9"/>
        <color indexed="8"/>
        <rFont val="Calibri"/>
        <family val="2"/>
      </rPr>
      <t xml:space="preserve">     (1.5% of line 4 per month or fraction thereof after 15 days)</t>
    </r>
  </si>
  <si>
    <r>
      <rPr>
        <sz val="10"/>
        <color indexed="8"/>
        <rFont val="Calibri"/>
        <family val="2"/>
      </rPr>
      <t>07. REINSTATEMENT FEE</t>
    </r>
    <r>
      <rPr>
        <sz val="9"/>
        <color indexed="8"/>
        <rFont val="Calibri"/>
        <family val="2"/>
      </rPr>
      <t xml:space="preserve">     (10% of line 4 after 30th day from due date) </t>
    </r>
  </si>
  <si>
    <r>
      <rPr>
        <sz val="10"/>
        <color indexed="8"/>
        <rFont val="Calibri"/>
        <family val="2"/>
      </rPr>
      <t>08. UNLICENSED FEE</t>
    </r>
    <r>
      <rPr>
        <sz val="9"/>
        <color indexed="8"/>
        <rFont val="Calibri"/>
        <family val="2"/>
      </rPr>
      <t xml:space="preserve">     (25% of line 4, if applicable. See back for instructions)</t>
    </r>
  </si>
  <si>
    <r>
      <rPr>
        <sz val="10"/>
        <color indexed="8"/>
        <rFont val="Calibri"/>
        <family val="2"/>
      </rPr>
      <t xml:space="preserve">09. AMOUNT DUE </t>
    </r>
    <r>
      <rPr>
        <sz val="9"/>
        <color indexed="8"/>
        <rFont val="Calibri"/>
        <family val="2"/>
      </rPr>
      <t xml:space="preserve">    (add lines 4, 5, 6, 7 &amp; 8)</t>
    </r>
  </si>
  <si>
    <r>
      <rPr>
        <sz val="10"/>
        <color indexed="8"/>
        <rFont val="Calibri"/>
        <family val="2"/>
      </rPr>
      <t xml:space="preserve">10. TAX </t>
    </r>
    <r>
      <rPr>
        <sz val="9"/>
        <color indexed="8"/>
        <rFont val="Calibri"/>
        <family val="2"/>
      </rPr>
      <t xml:space="preserve">   (Multiply amount at line 3 by</t>
    </r>
  </si>
  <si>
    <r>
      <rPr>
        <sz val="10"/>
        <color indexed="8"/>
        <rFont val="Calibri"/>
        <family val="2"/>
      </rPr>
      <t>11. LESS 2% OF LINE 10</t>
    </r>
    <r>
      <rPr>
        <sz val="9"/>
        <color indexed="8"/>
        <rFont val="Calibri"/>
        <family val="2"/>
      </rPr>
      <t xml:space="preserve">     (disallowed after 15 days from due date)</t>
    </r>
  </si>
  <si>
    <r>
      <rPr>
        <sz val="10"/>
        <color indexed="8"/>
        <rFont val="Calibri"/>
        <family val="2"/>
      </rPr>
      <t>12. NET AMOUNT OF TAX</t>
    </r>
    <r>
      <rPr>
        <sz val="9"/>
        <color indexed="8"/>
        <rFont val="Calibri"/>
        <family val="2"/>
      </rPr>
      <t xml:space="preserve">     (line 10 less line 11) </t>
    </r>
  </si>
  <si>
    <r>
      <rPr>
        <sz val="10"/>
        <color indexed="8"/>
        <rFont val="Calibri"/>
        <family val="2"/>
      </rPr>
      <t>13. ADMINISTRATIVE FEE</t>
    </r>
    <r>
      <rPr>
        <sz val="9"/>
        <color indexed="8"/>
        <rFont val="Calibri"/>
        <family val="2"/>
      </rPr>
      <t xml:space="preserve">     (11% of line 10 after 15 days from due date) </t>
    </r>
  </si>
  <si>
    <r>
      <rPr>
        <sz val="10"/>
        <color indexed="8"/>
        <rFont val="Calibri"/>
        <family val="2"/>
      </rPr>
      <t xml:space="preserve">14. INTEREST </t>
    </r>
    <r>
      <rPr>
        <sz val="9"/>
        <color indexed="8"/>
        <rFont val="Calibri"/>
        <family val="2"/>
      </rPr>
      <t xml:space="preserve">    (1.5% of line 10 per month or fraction thereof after 15 days) </t>
    </r>
  </si>
  <si>
    <r>
      <rPr>
        <sz val="10"/>
        <color indexed="8"/>
        <rFont val="Calibri"/>
        <family val="2"/>
      </rPr>
      <t>15. REINSTATEMENT FEE</t>
    </r>
    <r>
      <rPr>
        <sz val="9"/>
        <color indexed="8"/>
        <rFont val="Calibri"/>
        <family val="2"/>
      </rPr>
      <t xml:space="preserve">     (10% of line 10 after 30th day from due date) </t>
    </r>
  </si>
  <si>
    <r>
      <rPr>
        <sz val="10"/>
        <color indexed="8"/>
        <rFont val="Calibri"/>
        <family val="2"/>
      </rPr>
      <t>16. UNLICENSED FEE</t>
    </r>
    <r>
      <rPr>
        <sz val="9"/>
        <color indexed="8"/>
        <rFont val="Calibri"/>
        <family val="2"/>
      </rPr>
      <t xml:space="preserve">     (25% of line 10, if applicable. See back for instructions) </t>
    </r>
  </si>
  <si>
    <r>
      <rPr>
        <sz val="10"/>
        <color indexed="8"/>
        <rFont val="Calibri"/>
        <family val="2"/>
      </rPr>
      <t>17. AMOUNT DUE</t>
    </r>
    <r>
      <rPr>
        <sz val="9"/>
        <color indexed="8"/>
        <rFont val="Calibri"/>
        <family val="2"/>
      </rPr>
      <t xml:space="preserve">     (add lines 12, 13, 14, 15 &amp; 16) </t>
    </r>
  </si>
  <si>
    <r>
      <rPr>
        <sz val="10"/>
        <color indexed="8"/>
        <rFont val="Calibri"/>
        <family val="2"/>
      </rPr>
      <t xml:space="preserve">18. TOTAL TAX, FEES, AND INTEREST    </t>
    </r>
    <r>
      <rPr>
        <sz val="9"/>
        <color indexed="8"/>
        <rFont val="Calibri"/>
        <family val="2"/>
      </rPr>
      <t xml:space="preserve"> (add lines 9 and 17) </t>
    </r>
  </si>
  <si>
    <r>
      <rPr>
        <sz val="10"/>
        <color indexed="8"/>
        <rFont val="Calibri"/>
        <family val="2"/>
      </rPr>
      <t xml:space="preserve">19. OVERCOLLECTED TAX    </t>
    </r>
    <r>
      <rPr>
        <sz val="9"/>
        <color indexed="8"/>
        <rFont val="Calibri"/>
        <family val="2"/>
      </rPr>
      <t xml:space="preserve"> (Actual tax collected less line 4 &amp; line 10) </t>
    </r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</si>
  <si>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</si>
  <si>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</si>
  <si>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</si>
  <si>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</si>
  <si>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</si>
  <si>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</si>
  <si>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</si>
  <si>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</si>
  <si>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</si>
  <si>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</si>
  <si>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</si>
  <si>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</si>
  <si>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</si>
  <si>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</si>
  <si>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</si>
  <si>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</si>
  <si>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</si>
  <si>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</si>
  <si>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</si>
  <si>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</si>
  <si>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</si>
  <si>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Tax Rate</t>
  </si>
  <si>
    <t>Taxable Revenue</t>
  </si>
  <si>
    <t xml:space="preserve">Tax </t>
  </si>
  <si>
    <t>Unlicensed Fee</t>
  </si>
  <si>
    <t>Total Allocated</t>
  </si>
  <si>
    <t>OverCollected</t>
  </si>
  <si>
    <t>% of Tax</t>
  </si>
  <si>
    <t>BED/BRKFST/LDGNG HOUSE &lt; 35 MI</t>
  </si>
  <si>
    <t>BED/BRKFST/LODGING HSE &gt; 35 MI</t>
  </si>
  <si>
    <t>Today</t>
  </si>
  <si>
    <t>Other</t>
  </si>
  <si>
    <t>Grace Period End</t>
  </si>
  <si>
    <t>Period Start</t>
  </si>
  <si>
    <t>Grace Period with holidays</t>
  </si>
  <si>
    <t>Due Dates</t>
  </si>
  <si>
    <t>Tax Period</t>
  </si>
  <si>
    <t>Reinstatement</t>
  </si>
  <si>
    <t>Dissallow Disc.</t>
  </si>
  <si>
    <t xml:space="preserve">Date Paid </t>
  </si>
  <si>
    <t>DBA</t>
  </si>
  <si>
    <t>ADDRESS</t>
  </si>
  <si>
    <t>CITY, STATE, ZIP</t>
  </si>
  <si>
    <r>
      <rPr>
        <sz val="10"/>
        <color indexed="8"/>
        <rFont val="Calibri"/>
        <family val="2"/>
      </rPr>
      <t xml:space="preserve">22. CREDIT    </t>
    </r>
    <r>
      <rPr>
        <sz val="9"/>
        <color indexed="8"/>
        <rFont val="Calibri"/>
        <family val="2"/>
      </rPr>
      <t xml:space="preserve"> (DO NOT WRITE ON THIS LINE. FOR DEPARTMENT USE ONLY)</t>
    </r>
  </si>
  <si>
    <t>22.</t>
  </si>
  <si>
    <t>23.</t>
  </si>
  <si>
    <t>Assess NSF Fee</t>
  </si>
  <si>
    <t>Assess Portal Fee</t>
  </si>
  <si>
    <r>
      <rPr>
        <sz val="10"/>
        <color indexed="8"/>
        <rFont val="Calibri"/>
        <family val="2"/>
      </rPr>
      <t xml:space="preserve">23. TOTAL AMOUNT DUE    </t>
    </r>
    <r>
      <rPr>
        <sz val="9"/>
        <color indexed="8"/>
        <rFont val="Calibri"/>
        <family val="2"/>
      </rPr>
      <t xml:space="preserve"> (add lines 18 - 21 and deduct line 22) </t>
    </r>
  </si>
  <si>
    <r>
      <rPr>
        <sz val="10"/>
        <color indexed="8"/>
        <rFont val="Calibri"/>
        <family val="2"/>
      </rPr>
      <t xml:space="preserve">20. PORTAL FEE </t>
    </r>
    <r>
      <rPr>
        <sz val="9"/>
        <color indexed="8"/>
        <rFont val="Calibri"/>
        <family val="2"/>
      </rPr>
      <t xml:space="preserve">   (Applies to payments made online)</t>
    </r>
  </si>
  <si>
    <t>21. NSF FEE     ($25.00 for each NSF check)</t>
  </si>
  <si>
    <t>Portal Fee</t>
  </si>
  <si>
    <t>NSF Fee</t>
  </si>
  <si>
    <t>101-2319-01</t>
  </si>
  <si>
    <t>755-1813</t>
  </si>
  <si>
    <t>Portal Fee - County</t>
  </si>
  <si>
    <t>NSF Fee - County</t>
  </si>
  <si>
    <t>Tax Allocation</t>
  </si>
  <si>
    <t>Int &amp; Fee Allocation</t>
  </si>
  <si>
    <t>Assess Unlic Fee</t>
  </si>
  <si>
    <t>LVCA - Expansion</t>
  </si>
  <si>
    <t>733-732-2314</t>
  </si>
  <si>
    <t>733-732-2319</t>
  </si>
  <si>
    <t>Complete all highlighted cells</t>
  </si>
  <si>
    <t>&lt;35</t>
  </si>
  <si>
    <t>&gt;35</t>
  </si>
  <si>
    <t>RES-001</t>
  </si>
  <si>
    <t>RES-002</t>
  </si>
  <si>
    <t>BKR-001</t>
  </si>
  <si>
    <t>BKR-002</t>
  </si>
  <si>
    <t>HOC-001</t>
  </si>
  <si>
    <t>HOT-001</t>
  </si>
  <si>
    <t>HOT-002</t>
  </si>
  <si>
    <t>MHP-002</t>
  </si>
  <si>
    <t>RVP-001</t>
  </si>
  <si>
    <t>RVP-002</t>
  </si>
  <si>
    <t>APT-001</t>
  </si>
  <si>
    <t>APT-002</t>
  </si>
  <si>
    <t>BKO-001</t>
  </si>
  <si>
    <t>BKO-002</t>
  </si>
  <si>
    <t>VAC-001</t>
  </si>
  <si>
    <t>VAC-002</t>
  </si>
  <si>
    <t>TMS-001</t>
  </si>
  <si>
    <t>TMS-002</t>
  </si>
  <si>
    <t>HOT-003</t>
  </si>
  <si>
    <t>HOT-004</t>
  </si>
  <si>
    <t>MHP-004</t>
  </si>
  <si>
    <t>RVP-003</t>
  </si>
  <si>
    <t>RVP-004</t>
  </si>
  <si>
    <t>734-732-2314   -   PGC</t>
  </si>
  <si>
    <t>735-732-2314   -   SD</t>
  </si>
  <si>
    <t>733-732-2314  -  LVCA Exp</t>
  </si>
  <si>
    <t>OLD</t>
  </si>
  <si>
    <t>TL Category</t>
  </si>
  <si>
    <t>Total</t>
  </si>
  <si>
    <t>#</t>
  </si>
  <si>
    <t>APARTMENT - PGC</t>
  </si>
  <si>
    <t>APARTMENT - SD</t>
  </si>
  <si>
    <t>BROKER - Resort - PGC</t>
  </si>
  <si>
    <t>BROKER - Resort - SD</t>
  </si>
  <si>
    <t>BROKER - Hotel/Motel - PGC</t>
  </si>
  <si>
    <t>BROKER - Hotel/Motel - SD</t>
  </si>
  <si>
    <t>CONDOMINIUM HOTEL - PGC</t>
  </si>
  <si>
    <t>HOTEL / MOTEL - PGC</t>
  </si>
  <si>
    <t>HOTEL / MOTEL -  SD</t>
  </si>
  <si>
    <t>MOBILE PARK - SD</t>
  </si>
  <si>
    <t>RESORT HOTEL - PGC</t>
  </si>
  <si>
    <t>RESORT HOTEL - SD</t>
  </si>
  <si>
    <t>RV / CAMPGROUND - PGC</t>
  </si>
  <si>
    <t>RV / CAMPGROUND - SD</t>
  </si>
  <si>
    <t>TIME SHARE - PGC</t>
  </si>
  <si>
    <t>TIME SHARE - SD</t>
  </si>
  <si>
    <t>VACATION HOME - PGC</t>
  </si>
  <si>
    <t>VACATION HOME - SD</t>
  </si>
  <si>
    <t>OLD/NEW</t>
  </si>
  <si>
    <t>734-732-2314</t>
  </si>
  <si>
    <t>Room Tax- PGC Stadium Tax</t>
  </si>
  <si>
    <t>734-732-2319</t>
  </si>
  <si>
    <t>735-732-2314</t>
  </si>
  <si>
    <t>Room Tax-SD Stadium Tax</t>
  </si>
  <si>
    <t>735-732-2319</t>
  </si>
  <si>
    <t>731-2314</t>
  </si>
  <si>
    <t>101-2314</t>
  </si>
  <si>
    <t>731-732-2314</t>
  </si>
  <si>
    <t>727-9999-2314</t>
  </si>
  <si>
    <t>731-2319</t>
  </si>
  <si>
    <t>101-2319</t>
  </si>
  <si>
    <t>727-9999-2319</t>
  </si>
  <si>
    <t>---</t>
  </si>
  <si>
    <t>RES-003</t>
  </si>
  <si>
    <t>RESORT HOTEL - &gt;25</t>
  </si>
  <si>
    <t>COMBINED TRANSIENT LODGING TAX MONTHLY TAX RETURN</t>
  </si>
  <si>
    <t>SPREADSHEET VERSION</t>
  </si>
  <si>
    <t>Calculates taxes due and, if applicable, fees and interest due.</t>
  </si>
  <si>
    <t>INSTRUCTIONS FOR PREPARATION OF THE RETURN -</t>
  </si>
  <si>
    <t>Complete, step-by-step instructions for preparation of the Combined Transient Lodging Tax Monthly Tax Return,</t>
  </si>
  <si>
    <t>including definitions and examples of Total Rental Revenue and Allowable Deductions, are available in the</t>
  </si>
  <si>
    <r>
      <rPr>
        <i/>
        <sz val="10"/>
        <rFont val="Tahoma"/>
        <family val="2"/>
      </rPr>
      <t>Combined Transient Lodging Monthly Tax Return Preparer’s Guide</t>
    </r>
    <r>
      <rPr>
        <sz val="10"/>
        <rFont val="Tahoma"/>
        <family val="2"/>
      </rPr>
      <t xml:space="preserve"> provided on our website at:</t>
    </r>
  </si>
  <si>
    <t>www.clarkcountynv.gov/Depts/business_license/Pages/TransientLodgingGuidance.aspx.  Preparers are strongly</t>
  </si>
  <si>
    <t xml:space="preserve">encouraged to review the information contained in the Preparer’s Guide in order to help ensure proper preparation </t>
  </si>
  <si>
    <t>of the combined transient lodging tax return.</t>
  </si>
  <si>
    <r>
      <t xml:space="preserve">Instructions for the completion of this spreadsheet are included below.  </t>
    </r>
    <r>
      <rPr>
        <b/>
        <sz val="10"/>
        <rFont val="Tahoma"/>
        <family val="2"/>
      </rPr>
      <t>Sections that require the user to enter</t>
    </r>
  </si>
  <si>
    <r>
      <t xml:space="preserve">information into the spreadsheet are </t>
    </r>
    <r>
      <rPr>
        <b/>
        <u/>
        <sz val="10"/>
        <rFont val="Tahoma"/>
        <family val="2"/>
      </rPr>
      <t>highlighted in light blue</t>
    </r>
    <r>
      <rPr>
        <b/>
        <sz val="10"/>
        <rFont val="Tahoma"/>
        <family val="2"/>
      </rPr>
      <t>.</t>
    </r>
  </si>
  <si>
    <t xml:space="preserve">TAX ACCOUNT NUMBER - </t>
  </si>
  <si>
    <t xml:space="preserve">For purposes of this spreadsheet, your tax account number is divided up between the first seven (7) digits prior </t>
  </si>
  <si>
    <t>to the period (.) and the three (3) digit tax account number extension.  It is this three digit tax account number extension</t>
  </si>
  <si>
    <t xml:space="preserve">that designates what type of transient lodging establishment is involved, and therefore, the appropriate tax rates that apply. </t>
  </si>
  <si>
    <t xml:space="preserve">Enter the first seven digits in the first blue highlighted cell.  Then click in the next cell and click on the down arrow.  You </t>
  </si>
  <si>
    <t xml:space="preserve">will see a list of the available three digit account number extensions.  Click the appropriate one.  The proper type of </t>
  </si>
  <si>
    <t xml:space="preserve">transient lodging establishment will then display below the header and in the grey section dividers.  The correct tax rates </t>
  </si>
  <si>
    <r>
      <rPr>
        <sz val="10"/>
        <rFont val="Tahoma"/>
        <family val="2"/>
      </rPr>
      <t>will also be displayed.</t>
    </r>
    <r>
      <rPr>
        <b/>
        <sz val="10"/>
        <rFont val="Tahoma"/>
        <family val="2"/>
      </rPr>
      <t xml:space="preserve">  This spreadsheet will not calculate the tax, fees or interest unless you choose the correct</t>
    </r>
  </si>
  <si>
    <r>
      <rPr>
        <b/>
        <u/>
        <sz val="10"/>
        <rFont val="Tahoma"/>
        <family val="2"/>
      </rPr>
      <t>account number extension</t>
    </r>
    <r>
      <rPr>
        <b/>
        <sz val="10"/>
        <rFont val="Tahoma"/>
        <family val="2"/>
      </rPr>
      <t>.</t>
    </r>
  </si>
  <si>
    <t xml:space="preserve">TAX PERIOD - </t>
  </si>
  <si>
    <t>This is the period covered by the return.  It always corresonds to a calendar month.  Click in the cell then click on the down</t>
  </si>
  <si>
    <t>arrow for a list of tax periods from which to choose.  Then click on the appropriate period for the return you are completing.</t>
  </si>
  <si>
    <r>
      <t xml:space="preserve">This spreadsheet will not calculate tax, fees or interest unless you choose the correct </t>
    </r>
    <r>
      <rPr>
        <b/>
        <u/>
        <sz val="10"/>
        <rFont val="Tahoma"/>
        <family val="2"/>
      </rPr>
      <t>tax period</t>
    </r>
    <r>
      <rPr>
        <b/>
        <sz val="10"/>
        <rFont val="Tahoma"/>
        <family val="2"/>
      </rPr>
      <t xml:space="preserve"> for the</t>
    </r>
  </si>
  <si>
    <t>return you are preparing.</t>
  </si>
  <si>
    <t>DUE DATE –</t>
  </si>
  <si>
    <t>Returns are due the first day of the month following the period covered by the return.  The spreadsheet displays this date.</t>
  </si>
  <si>
    <t>DATE PAID -</t>
  </si>
  <si>
    <t>Enter the date which the return was filed and paid.  This date is used to determine whether the return was filed timely or not.</t>
  </si>
  <si>
    <r>
      <t xml:space="preserve">It also utilizes this date to calculate any interest and fees that may be due. </t>
    </r>
    <r>
      <rPr>
        <b/>
        <sz val="10"/>
        <rFont val="Tahoma"/>
        <family val="2"/>
      </rPr>
      <t xml:space="preserve"> This spreadsheet will not calculate the</t>
    </r>
  </si>
  <si>
    <r>
      <t xml:space="preserve">tax, fees or interest unless you enter the correct </t>
    </r>
    <r>
      <rPr>
        <b/>
        <u/>
        <sz val="10"/>
        <rFont val="Tahoma"/>
        <family val="2"/>
      </rPr>
      <t>paid date</t>
    </r>
    <r>
      <rPr>
        <b/>
        <sz val="10"/>
        <rFont val="Tahoma"/>
        <family val="2"/>
      </rPr>
      <t>.</t>
    </r>
  </si>
  <si>
    <t>LINE 01 - TOTAL RENTAL REVENUE -</t>
  </si>
  <si>
    <t xml:space="preserve">Enter the total rental revenue for the period in this cell. </t>
  </si>
  <si>
    <t xml:space="preserve">LINE 02 - ALLOWABLE DEDUCTIONS - </t>
  </si>
  <si>
    <t xml:space="preserve">Enter the amount of the allowable deductions for the period in this cell.  </t>
  </si>
  <si>
    <t xml:space="preserve">LINE 03 - TAXABLE RENTAL REVENUE - </t>
  </si>
  <si>
    <t xml:space="preserve">The spreadsheet subtracts the allowable deductions from the total rental revenue to arrive at this amount. </t>
  </si>
  <si>
    <t xml:space="preserve">LINE 04 / LINE 10 - TAX - </t>
  </si>
  <si>
    <t xml:space="preserve">The spreadsheet will display the correct amount of taxes in each designated County Code section based on the </t>
  </si>
  <si>
    <t>taxable revenue from line 03 multiplied by the applicable tax rate.</t>
  </si>
  <si>
    <t xml:space="preserve">LINES 05, 06, 11, 13 - ADMINISTRATIVE FEES, INTEREST, DISCOUNT - </t>
  </si>
  <si>
    <t>Returns must be received within the 15 day "grace period" following the due date in order to avoid administrative fees and</t>
  </si>
  <si>
    <t>interest, as well as disallowance of the discount.  The spreadsheet calculates all of these automatically if the</t>
  </si>
  <si>
    <t>return is filed late.</t>
  </si>
  <si>
    <t xml:space="preserve">LINE 7 / LINE 15 - REINSTATEMENT FEES - </t>
  </si>
  <si>
    <t>Returns filed after the 30th day following the due date are assessed reinstatement fees.  The spreadsheet calculates this.</t>
  </si>
  <si>
    <t>LINE 08 / LINE 16 - UNLICENSED FEE -</t>
  </si>
  <si>
    <t>Any business which operated without a license or continued to operate after notice of license revocation from</t>
  </si>
  <si>
    <t>the Department, during any month or portion thereof, shall be required to pay an unlicensed fee on the entire</t>
  </si>
  <si>
    <t xml:space="preserve">amount of tax due for the month.  Click the blue check box at line 08 if this applies to you. The spreadsheet </t>
  </si>
  <si>
    <t>will calculate the fee.  The Department reserves the right to estimate the proper amount of tax due in any period of</t>
  </si>
  <si>
    <t xml:space="preserve">unlicensed operations. </t>
  </si>
  <si>
    <t xml:space="preserve">LINE 09 / LINE 17 - AMOUNT DUE - </t>
  </si>
  <si>
    <t>The sum of taxes, fees and interest due for each Clark County Code section.</t>
  </si>
  <si>
    <t xml:space="preserve">LINE 18 - TOTAL TAX, FEES AND INTEREST - </t>
  </si>
  <si>
    <t>Line 09 plus line 17.</t>
  </si>
  <si>
    <t xml:space="preserve">LINE 19 - OVERCOLLECTED TAX - </t>
  </si>
  <si>
    <t>Actual tax collected less line 04 and line 10.  Enter this amount in this cell.</t>
  </si>
  <si>
    <t>LINE 20 – CREDIT -</t>
  </si>
  <si>
    <t>DEPARTMENT USE ONLY</t>
  </si>
  <si>
    <t xml:space="preserve">LINE 21 - TOTAL AMOUNT DUE - </t>
  </si>
  <si>
    <t>Grand total of amounts due.</t>
  </si>
  <si>
    <t xml:space="preserve">ADDITIONAL INFORMATION - </t>
  </si>
  <si>
    <t>GOVERNMENT EMPLOYEES –</t>
  </si>
  <si>
    <t>Rents received from government employees are not automatically exempt from the transient lodging tax. Only</t>
  </si>
  <si>
    <t>payments received directly from the Federal Government or state of Nevada (via direct-pay credit card, check, or wire)</t>
  </si>
  <si>
    <t>for employee stays are exempt from the transient lodging tax. Payments received from employees, who are later</t>
  </si>
  <si>
    <t>reimbursed by a governmental agency (including payments made using employee reimbursed credit cards), are not</t>
  </si>
  <si>
    <t>eligible for exemption. Further, no exemption is available for employees of states other than Nevada or employees of</t>
  </si>
  <si>
    <t>local governments. It is important that transient lodging operators be fully informed about exemptions from the</t>
  </si>
  <si>
    <r>
      <t xml:space="preserve">transient lodging tax. Additional information is available in the </t>
    </r>
    <r>
      <rPr>
        <i/>
        <sz val="10"/>
        <rFont val="Tahoma"/>
        <family val="2"/>
      </rPr>
      <t>Combined Transient Lodging Monthly Tax Return</t>
    </r>
  </si>
  <si>
    <r>
      <rPr>
        <i/>
        <sz val="10"/>
        <rFont val="Tahoma"/>
        <family val="2"/>
      </rPr>
      <t>Preparer’s Guide</t>
    </r>
    <r>
      <rPr>
        <sz val="10"/>
        <rFont val="Tahoma"/>
        <family val="2"/>
      </rPr>
      <t xml:space="preserve">, referred to above, as well as on our website at the following address: </t>
    </r>
  </si>
  <si>
    <t>www.clarkcountynv.gov/Depts/Business_license/Pages/TransientLodgingGuidance.aspx</t>
  </si>
  <si>
    <t>AMENDMENT OF A PREVIOUSLY FILED RETURN –</t>
  </si>
  <si>
    <t>See complete instructions on page 7 of the Combined Transient Lodging Monthly Tax Return Preparer’s Guide for the</t>
  </si>
  <si>
    <t>proper preparation and filing of an amended return.</t>
  </si>
  <si>
    <t>SALE OF A TRANSIENT LODGING ESTABLISHMNENT -</t>
  </si>
  <si>
    <t>Special rules apply that could result in a purchaser being liable for the seller’s unpaid combined transient lodging taxes.</t>
  </si>
  <si>
    <t>For complete information, see:</t>
  </si>
  <si>
    <t>www.clarkcountynv.gov/Depts/business_license/Pages/BuyingorSellingaTransientLodgingEstablishment.aspx</t>
  </si>
  <si>
    <t>CONTACT INFORMATION -</t>
  </si>
  <si>
    <t>Should you have any additional questions regarding proper preparation of your tax return or wish to request a printed</t>
  </si>
  <si>
    <r>
      <t xml:space="preserve">copy of the </t>
    </r>
    <r>
      <rPr>
        <i/>
        <sz val="10"/>
        <rFont val="Tahoma"/>
        <family val="2"/>
      </rPr>
      <t>Combined Transient Lodging Monthly Tax Return Preparer’s Guide</t>
    </r>
    <r>
      <rPr>
        <sz val="10"/>
        <rFont val="Tahoma"/>
        <family val="2"/>
      </rPr>
      <t>, please email us at</t>
    </r>
  </si>
  <si>
    <t>Blauditinfo@ClarkCountyNV.gov or call us at (702) 455-6121.</t>
  </si>
  <si>
    <t>Please retain a copy of this form as well as all supporting documents used for preparation of the tax return,</t>
  </si>
  <si>
    <r>
      <rPr>
        <b/>
        <sz val="10"/>
        <rFont val="Tahoma"/>
        <family val="2"/>
      </rPr>
      <t>including supporting evidence for any claimed deductions</t>
    </r>
    <r>
      <rPr>
        <sz val="10"/>
        <rFont val="Tahoma"/>
        <family val="2"/>
      </rPr>
      <t>. Copies of these documents may be required by the</t>
    </r>
  </si>
  <si>
    <t>Department in the event of an audit or review of reporting activity.</t>
  </si>
  <si>
    <t xml:space="preserve">Pursuant to Chapter 6.04 of the Clark County Code, businesses required to have a license shall be notified by the Department </t>
  </si>
  <si>
    <t xml:space="preserve">before the tax return due date or license renewal date, regarding the due date of each license renewal and/or tax return </t>
  </si>
  <si>
    <t>required. Failure of the Department to notify any lawful business, however, shall not be held to waive payment of transient</t>
  </si>
  <si>
    <t>lodging taxes, fees, interest, or applicable penalties.</t>
  </si>
  <si>
    <t>Click for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</si>
</sst>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"/>
    <numFmt numFmtId="165" formatCode="#,##0.00000"/>
    <numFmt numFmtId="166" formatCode="#."/>
    <numFmt numFmtId="167" formatCode="_(* #,##0_);_(* \(#,##0\);_(* &quot;-&quot;??_);_(@_)"/>
    <numFmt numFmtId="168" formatCode="_(* #,##0.00000_);_(* \(#,##0.00000\);_(* &quot;-&quot;??_);_(@_)"/>
    <numFmt numFmtId="169" formatCode="[$-409]mmm\-yy;@"/>
    <numFmt numFmtId="170" formatCode="m/d/yy;@"/>
    <numFmt numFmtId="171" formatCode="[$-F800]dddd\,\ mmmm\ dd\,\ yyyy"/>
    <numFmt numFmtId="172" formatCode="0.0000"/>
    <numFmt numFmtId="173" formatCode="_(* #,##0.0000_);_(* \(#,##0.0000\);_(* &quot;-&quot;??_);_(@_)"/>
    <numFmt numFmtId="174" formatCode="_(* #,##0.000000_);_(* \(#,##0.000000\);_(* &quot;-&quot;??_);_(@_)"/>
    <numFmt numFmtId="175" formatCode="_(* #,##0.000000000_);_(* \(#,##0.000000000\);_(* &quot;-&quot;??_);_(@_)"/>
  </numFmts>
  <fonts count="41" x14ac:knownFonts="1">
    <font>
      <sz val="10"/>
      <name val="Tahoma"/>
    </font>
    <font>
      <sz val="10"/>
      <name val="Tahoma"/>
      <family val="2"/>
    </font>
    <font>
      <sz val="8"/>
      <name val="Tahoma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1"/>
      <color indexed="12"/>
      <name val="Calibri"/>
      <family val="2"/>
    </font>
    <font>
      <sz val="9"/>
      <color indexed="8"/>
      <name val="Calibri"/>
      <family val="2"/>
    </font>
    <font>
      <b/>
      <sz val="10"/>
      <name val="Tahoma"/>
      <family val="2"/>
    </font>
    <font>
      <sz val="10"/>
      <color indexed="8"/>
      <name val="Calibri"/>
      <family val="2"/>
    </font>
    <font>
      <b/>
      <sz val="9"/>
      <name val="Calibri"/>
      <family val="2"/>
    </font>
    <font>
      <sz val="9"/>
      <name val="Tahoma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color indexed="8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Tahoma"/>
      <family val="2"/>
    </font>
    <font>
      <sz val="12"/>
      <name val="Tahoma"/>
      <family val="2"/>
    </font>
    <font>
      <i/>
      <sz val="10"/>
      <name val="Tahoma"/>
      <family val="2"/>
    </font>
    <font>
      <b/>
      <u/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3E3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</cellStyleXfs>
  <cellXfs count="329">
    <xf numFmtId="0" fontId="0" fillId="0" borderId="0" xfId="0"/>
    <xf numFmtId="49" fontId="6" fillId="2" borderId="1" xfId="0" applyNumberFormat="1" applyFont="1" applyFill="1" applyBorder="1" applyAlignment="1">
      <alignment horizontal="center"/>
    </xf>
    <xf numFmtId="164" fontId="7" fillId="2" borderId="1" xfId="18" applyNumberFormat="1" applyFont="1" applyFill="1" applyBorder="1" applyAlignment="1">
      <alignment horizontal="center" wrapText="1"/>
    </xf>
    <xf numFmtId="165" fontId="7" fillId="2" borderId="1" xfId="18" applyNumberFormat="1" applyFont="1" applyFill="1" applyBorder="1" applyAlignment="1">
      <alignment horizontal="center" wrapText="1"/>
    </xf>
    <xf numFmtId="0" fontId="6" fillId="2" borderId="0" xfId="0" applyFont="1" applyFill="1"/>
    <xf numFmtId="49" fontId="6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wrapText="1"/>
    </xf>
    <xf numFmtId="170" fontId="7" fillId="2" borderId="1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14" fontId="6" fillId="2" borderId="1" xfId="0" applyNumberFormat="1" applyFont="1" applyFill="1" applyBorder="1"/>
    <xf numFmtId="170" fontId="6" fillId="2" borderId="1" xfId="0" applyNumberFormat="1" applyFont="1" applyFill="1" applyBorder="1"/>
    <xf numFmtId="0" fontId="6" fillId="2" borderId="1" xfId="0" applyFont="1" applyFill="1" applyBorder="1"/>
    <xf numFmtId="170" fontId="6" fillId="2" borderId="0" xfId="0" applyNumberFormat="1" applyFont="1" applyFill="1"/>
    <xf numFmtId="0" fontId="23" fillId="3" borderId="0" xfId="2" applyFill="1" applyBorder="1"/>
    <xf numFmtId="0" fontId="25" fillId="3" borderId="0" xfId="2" applyFont="1" applyFill="1" applyBorder="1"/>
    <xf numFmtId="0" fontId="24" fillId="3" borderId="0" xfId="2" applyFont="1" applyFill="1" applyBorder="1"/>
    <xf numFmtId="9" fontId="23" fillId="3" borderId="0" xfId="18" applyFont="1" applyFill="1" applyBorder="1" applyAlignment="1">
      <alignment horizontal="centerContinuous"/>
    </xf>
    <xf numFmtId="0" fontId="23" fillId="3" borderId="0" xfId="2" applyFont="1" applyFill="1" applyBorder="1"/>
    <xf numFmtId="0" fontId="26" fillId="3" borderId="0" xfId="2" applyFont="1" applyFill="1" applyBorder="1"/>
    <xf numFmtId="0" fontId="27" fillId="3" borderId="0" xfId="2" applyFont="1" applyFill="1" applyBorder="1"/>
    <xf numFmtId="0" fontId="28" fillId="3" borderId="0" xfId="2" applyFont="1" applyFill="1" applyBorder="1"/>
    <xf numFmtId="0" fontId="29" fillId="3" borderId="0" xfId="2" applyFont="1" applyFill="1" applyBorder="1"/>
    <xf numFmtId="0" fontId="30" fillId="3" borderId="0" xfId="2" applyFont="1" applyFill="1" applyBorder="1"/>
    <xf numFmtId="0" fontId="25" fillId="3" borderId="0" xfId="2" applyFont="1" applyFill="1" applyBorder="1" applyAlignment="1">
      <alignment horizontal="centerContinuous"/>
    </xf>
    <xf numFmtId="0" fontId="0" fillId="3" borderId="0" xfId="0" applyFill="1" applyBorder="1" applyAlignment="1">
      <alignment horizontal="center"/>
    </xf>
    <xf numFmtId="0" fontId="25" fillId="3" borderId="0" xfId="2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9" fontId="23" fillId="3" borderId="0" xfId="18" applyFont="1" applyFill="1" applyBorder="1" applyAlignment="1">
      <alignment horizontal="left"/>
    </xf>
    <xf numFmtId="9" fontId="25" fillId="3" borderId="0" xfId="18" applyFont="1" applyFill="1" applyBorder="1" applyAlignment="1">
      <alignment horizontal="left"/>
    </xf>
    <xf numFmtId="0" fontId="31" fillId="3" borderId="0" xfId="2" applyFont="1" applyFill="1" applyBorder="1" applyAlignment="1">
      <alignment horizontal="centerContinuous"/>
    </xf>
    <xf numFmtId="0" fontId="23" fillId="3" borderId="0" xfId="2" applyFill="1"/>
    <xf numFmtId="0" fontId="24" fillId="3" borderId="0" xfId="2" applyFont="1" applyFill="1"/>
    <xf numFmtId="0" fontId="25" fillId="3" borderId="0" xfId="2" applyFont="1" applyFill="1"/>
    <xf numFmtId="0" fontId="32" fillId="3" borderId="0" xfId="2" applyFont="1" applyFill="1" applyBorder="1"/>
    <xf numFmtId="0" fontId="25" fillId="3" borderId="0" xfId="2" applyFont="1" applyFill="1" applyBorder="1" applyAlignment="1">
      <alignment horizontal="center"/>
    </xf>
    <xf numFmtId="0" fontId="25" fillId="3" borderId="0" xfId="2" applyFont="1" applyFill="1" applyAlignment="1">
      <alignment horizontal="center"/>
    </xf>
    <xf numFmtId="0" fontId="33" fillId="3" borderId="0" xfId="2" applyFont="1" applyFill="1" applyBorder="1"/>
    <xf numFmtId="0" fontId="26" fillId="3" borderId="0" xfId="2" applyFont="1" applyFill="1" applyBorder="1" applyAlignment="1">
      <alignment horizontal="center"/>
    </xf>
    <xf numFmtId="14" fontId="6" fillId="2" borderId="2" xfId="0" applyNumberFormat="1" applyFont="1" applyFill="1" applyBorder="1"/>
    <xf numFmtId="14" fontId="6" fillId="2" borderId="3" xfId="0" applyNumberFormat="1" applyFont="1" applyFill="1" applyBorder="1"/>
    <xf numFmtId="0" fontId="6" fillId="2" borderId="3" xfId="0" applyFont="1" applyFill="1" applyBorder="1"/>
    <xf numFmtId="0" fontId="6" fillId="2" borderId="4" xfId="0" applyFont="1" applyFill="1" applyBorder="1"/>
    <xf numFmtId="0" fontId="7" fillId="2" borderId="1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2" xfId="0" applyFont="1" applyFill="1" applyBorder="1"/>
    <xf numFmtId="0" fontId="26" fillId="3" borderId="0" xfId="2" applyFont="1" applyFill="1" applyBorder="1" applyAlignment="1">
      <alignment horizontal="left"/>
    </xf>
    <xf numFmtId="0" fontId="27" fillId="3" borderId="0" xfId="2" applyFont="1" applyFill="1" applyBorder="1" applyAlignment="1">
      <alignment horizontal="left"/>
    </xf>
    <xf numFmtId="0" fontId="26" fillId="4" borderId="5" xfId="2" applyFont="1" applyFill="1" applyBorder="1" applyAlignment="1">
      <alignment vertical="center"/>
    </xf>
    <xf numFmtId="0" fontId="26" fillId="4" borderId="6" xfId="2" applyFont="1" applyFill="1" applyBorder="1" applyAlignment="1">
      <alignment vertical="center"/>
    </xf>
    <xf numFmtId="0" fontId="23" fillId="4" borderId="6" xfId="2" applyFont="1" applyFill="1" applyBorder="1" applyAlignment="1">
      <alignment vertical="center"/>
    </xf>
    <xf numFmtId="0" fontId="24" fillId="3" borderId="0" xfId="2" applyFont="1" applyFill="1" applyBorder="1" applyAlignment="1">
      <alignment vertical="center"/>
    </xf>
    <xf numFmtId="0" fontId="23" fillId="3" borderId="0" xfId="2" applyFont="1" applyFill="1" applyAlignment="1">
      <alignment vertical="center"/>
    </xf>
    <xf numFmtId="0" fontId="26" fillId="4" borderId="6" xfId="2" applyFont="1" applyFill="1" applyBorder="1" applyAlignment="1">
      <alignment horizontal="center" vertical="center"/>
    </xf>
    <xf numFmtId="0" fontId="25" fillId="3" borderId="0" xfId="2" applyFont="1" applyFill="1" applyBorder="1" applyAlignment="1">
      <alignment vertical="center"/>
    </xf>
    <xf numFmtId="0" fontId="24" fillId="3" borderId="0" xfId="2" applyFont="1" applyFill="1" applyAlignment="1">
      <alignment vertical="center"/>
    </xf>
    <xf numFmtId="0" fontId="26" fillId="4" borderId="5" xfId="2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center" vertical="center"/>
    </xf>
    <xf numFmtId="9" fontId="24" fillId="3" borderId="0" xfId="18" applyFont="1" applyFill="1" applyBorder="1" applyAlignment="1">
      <alignment horizontal="left" vertical="center"/>
    </xf>
    <xf numFmtId="0" fontId="29" fillId="4" borderId="6" xfId="2" applyFont="1" applyFill="1" applyBorder="1" applyAlignment="1">
      <alignment horizontal="center" vertical="center"/>
    </xf>
    <xf numFmtId="166" fontId="25" fillId="3" borderId="0" xfId="2" applyNumberFormat="1" applyFont="1" applyFill="1" applyBorder="1" applyAlignment="1">
      <alignment horizontal="right"/>
    </xf>
    <xf numFmtId="49" fontId="33" fillId="3" borderId="0" xfId="2" applyNumberFormat="1" applyFont="1" applyFill="1" applyBorder="1" applyAlignment="1">
      <alignment horizontal="right"/>
    </xf>
    <xf numFmtId="166" fontId="0" fillId="3" borderId="0" xfId="0" applyNumberFormat="1" applyFill="1" applyBorder="1" applyAlignment="1">
      <alignment horizontal="right"/>
    </xf>
    <xf numFmtId="166" fontId="26" fillId="3" borderId="0" xfId="2" applyNumberFormat="1" applyFont="1" applyFill="1" applyBorder="1" applyAlignment="1">
      <alignment horizontal="right"/>
    </xf>
    <xf numFmtId="166" fontId="25" fillId="3" borderId="0" xfId="2" applyNumberFormat="1" applyFont="1" applyFill="1" applyAlignment="1">
      <alignment horizontal="right"/>
    </xf>
    <xf numFmtId="43" fontId="5" fillId="4" borderId="1" xfId="1" applyFont="1" applyFill="1" applyBorder="1" applyAlignment="1">
      <alignment horizontal="right"/>
    </xf>
    <xf numFmtId="43" fontId="5" fillId="4" borderId="7" xfId="1" applyFont="1" applyFill="1" applyBorder="1" applyAlignment="1">
      <alignment horizontal="right"/>
    </xf>
    <xf numFmtId="168" fontId="5" fillId="4" borderId="1" xfId="1" applyNumberFormat="1" applyFont="1" applyFill="1" applyBorder="1" applyAlignment="1">
      <alignment horizontal="right"/>
    </xf>
    <xf numFmtId="168" fontId="5" fillId="4" borderId="7" xfId="1" applyNumberFormat="1" applyFont="1" applyFill="1" applyBorder="1" applyAlignment="1">
      <alignment horizontal="right"/>
    </xf>
    <xf numFmtId="0" fontId="25" fillId="3" borderId="0" xfId="2" applyFont="1" applyFill="1" applyBorder="1" applyProtection="1"/>
    <xf numFmtId="0" fontId="25" fillId="3" borderId="0" xfId="2" applyFont="1" applyFill="1" applyProtection="1"/>
    <xf numFmtId="0" fontId="29" fillId="3" borderId="0" xfId="2" applyFont="1" applyFill="1" applyBorder="1" applyAlignment="1">
      <alignment horizontal="left"/>
    </xf>
    <xf numFmtId="0" fontId="34" fillId="3" borderId="0" xfId="2" applyFont="1" applyFill="1" applyBorder="1"/>
    <xf numFmtId="0" fontId="34" fillId="3" borderId="0" xfId="2" applyFont="1" applyFill="1" applyBorder="1" applyAlignment="1">
      <alignment horizontal="left"/>
    </xf>
    <xf numFmtId="0" fontId="34" fillId="3" borderId="0" xfId="2" applyFont="1" applyFill="1" applyBorder="1" applyAlignment="1">
      <alignment horizontal="right"/>
    </xf>
    <xf numFmtId="166" fontId="34" fillId="3" borderId="0" xfId="2" applyNumberFormat="1" applyFont="1" applyFill="1" applyBorder="1" applyAlignment="1">
      <alignment horizontal="center"/>
    </xf>
    <xf numFmtId="0" fontId="25" fillId="3" borderId="0" xfId="2" applyFont="1" applyFill="1" applyBorder="1" applyAlignment="1">
      <alignment horizontal="left" vertical="top"/>
    </xf>
    <xf numFmtId="0" fontId="35" fillId="3" borderId="8" xfId="0" applyFont="1" applyFill="1" applyBorder="1" applyAlignment="1" applyProtection="1">
      <alignment horizontal="center"/>
    </xf>
    <xf numFmtId="0" fontId="26" fillId="3" borderId="1" xfId="2" applyFont="1" applyFill="1" applyBorder="1" applyAlignment="1" applyProtection="1">
      <alignment horizontal="center"/>
    </xf>
    <xf numFmtId="0" fontId="26" fillId="3" borderId="8" xfId="2" applyFont="1" applyFill="1" applyBorder="1" applyAlignment="1" applyProtection="1">
      <alignment horizontal="center"/>
    </xf>
    <xf numFmtId="0" fontId="25" fillId="3" borderId="0" xfId="2" applyFont="1" applyFill="1" applyBorder="1" applyAlignment="1">
      <alignment horizontal="center" wrapText="1"/>
    </xf>
    <xf numFmtId="166" fontId="25" fillId="3" borderId="0" xfId="2" applyNumberFormat="1" applyFont="1" applyFill="1" applyBorder="1" applyAlignment="1">
      <alignment horizontal="right" wrapText="1"/>
    </xf>
    <xf numFmtId="0" fontId="23" fillId="3" borderId="0" xfId="2" applyFill="1" applyAlignment="1">
      <alignment wrapText="1"/>
    </xf>
    <xf numFmtId="0" fontId="24" fillId="3" borderId="0" xfId="2" applyFont="1" applyFill="1" applyAlignment="1">
      <alignment horizontal="center"/>
    </xf>
    <xf numFmtId="43" fontId="23" fillId="3" borderId="0" xfId="3" applyNumberFormat="1" applyFill="1" applyBorder="1" applyAlignment="1">
      <alignment horizontal="center"/>
    </xf>
    <xf numFmtId="43" fontId="5" fillId="3" borderId="0" xfId="1" applyFont="1" applyFill="1" applyBorder="1" applyAlignment="1">
      <alignment horizontal="center"/>
    </xf>
    <xf numFmtId="0" fontId="13" fillId="3" borderId="0" xfId="14" applyFont="1" applyFill="1" applyBorder="1" applyAlignment="1">
      <alignment horizontal="center" vertical="center" wrapText="1"/>
    </xf>
    <xf numFmtId="43" fontId="5" fillId="4" borderId="9" xfId="1" applyFont="1" applyFill="1" applyBorder="1" applyAlignment="1">
      <alignment horizontal="right"/>
    </xf>
    <xf numFmtId="43" fontId="5" fillId="4" borderId="10" xfId="1" applyFont="1" applyFill="1" applyBorder="1" applyAlignment="1">
      <alignment horizontal="right"/>
    </xf>
    <xf numFmtId="43" fontId="5" fillId="4" borderId="1" xfId="1" applyFont="1" applyFill="1" applyBorder="1" applyAlignment="1">
      <alignment horizontal="center"/>
    </xf>
    <xf numFmtId="43" fontId="5" fillId="4" borderId="7" xfId="1" applyFont="1" applyFill="1" applyBorder="1" applyAlignment="1">
      <alignment horizontal="center"/>
    </xf>
    <xf numFmtId="49" fontId="23" fillId="5" borderId="11" xfId="2" applyNumberFormat="1" applyFont="1" applyFill="1" applyBorder="1" applyAlignment="1" applyProtection="1">
      <alignment horizontal="center"/>
      <protection locked="0"/>
    </xf>
    <xf numFmtId="170" fontId="36" fillId="3" borderId="1" xfId="0" applyNumberFormat="1" applyFont="1" applyFill="1" applyBorder="1" applyAlignment="1" applyProtection="1">
      <alignment horizontal="center"/>
    </xf>
    <xf numFmtId="43" fontId="13" fillId="4" borderId="12" xfId="1" applyFont="1" applyFill="1" applyBorder="1" applyAlignment="1">
      <alignment horizontal="center"/>
    </xf>
    <xf numFmtId="43" fontId="13" fillId="4" borderId="12" xfId="1" applyNumberFormat="1" applyFont="1" applyFill="1" applyBorder="1" applyAlignment="1">
      <alignment horizontal="center"/>
    </xf>
    <xf numFmtId="0" fontId="13" fillId="4" borderId="2" xfId="14" applyFont="1" applyFill="1" applyBorder="1" applyAlignment="1">
      <alignment horizontal="center"/>
    </xf>
    <xf numFmtId="0" fontId="13" fillId="4" borderId="13" xfId="14" applyFont="1" applyFill="1" applyBorder="1" applyAlignment="1">
      <alignment horizontal="center"/>
    </xf>
    <xf numFmtId="0" fontId="25" fillId="4" borderId="14" xfId="2" applyFont="1" applyFill="1" applyBorder="1" applyAlignment="1">
      <alignment horizontal="center"/>
    </xf>
    <xf numFmtId="0" fontId="37" fillId="4" borderId="15" xfId="0" applyFont="1" applyFill="1" applyBorder="1" applyAlignment="1" applyProtection="1">
      <alignment horizontal="center" wrapText="1"/>
      <protection locked="0"/>
    </xf>
    <xf numFmtId="0" fontId="25" fillId="4" borderId="16" xfId="2" applyFont="1" applyFill="1" applyBorder="1" applyAlignment="1">
      <alignment horizontal="center"/>
    </xf>
    <xf numFmtId="0" fontId="37" fillId="4" borderId="15" xfId="2" applyFont="1" applyFill="1" applyBorder="1" applyAlignment="1" applyProtection="1">
      <alignment horizontal="center"/>
      <protection locked="0"/>
    </xf>
    <xf numFmtId="0" fontId="25" fillId="4" borderId="17" xfId="2" applyFont="1" applyFill="1" applyBorder="1" applyAlignment="1">
      <alignment horizontal="center"/>
    </xf>
    <xf numFmtId="0" fontId="37" fillId="4" borderId="18" xfId="2" applyFont="1" applyFill="1" applyBorder="1" applyAlignment="1" applyProtection="1">
      <alignment horizontal="center"/>
      <protection locked="0"/>
    </xf>
    <xf numFmtId="43" fontId="38" fillId="4" borderId="19" xfId="3" applyNumberFormat="1" applyFont="1" applyFill="1" applyBorder="1" applyAlignment="1">
      <alignment horizontal="center"/>
    </xf>
    <xf numFmtId="43" fontId="38" fillId="4" borderId="20" xfId="3" applyNumberFormat="1" applyFont="1" applyFill="1" applyBorder="1" applyAlignment="1">
      <alignment horizontal="center"/>
    </xf>
    <xf numFmtId="168" fontId="14" fillId="4" borderId="21" xfId="1" applyNumberFormat="1" applyFont="1" applyFill="1" applyBorder="1" applyAlignment="1">
      <alignment horizontal="right"/>
    </xf>
    <xf numFmtId="43" fontId="14" fillId="4" borderId="21" xfId="1" applyFont="1" applyFill="1" applyBorder="1" applyAlignment="1">
      <alignment horizontal="right"/>
    </xf>
    <xf numFmtId="43" fontId="14" fillId="4" borderId="22" xfId="1" applyFont="1" applyFill="1" applyBorder="1" applyAlignment="1">
      <alignment horizontal="center"/>
    </xf>
    <xf numFmtId="43" fontId="14" fillId="4" borderId="23" xfId="1" applyFont="1" applyFill="1" applyBorder="1" applyAlignment="1">
      <alignment horizontal="center"/>
    </xf>
    <xf numFmtId="43" fontId="14" fillId="4" borderId="24" xfId="1" applyFont="1" applyFill="1" applyBorder="1" applyAlignment="1">
      <alignment horizontal="center"/>
    </xf>
    <xf numFmtId="43" fontId="14" fillId="4" borderId="25" xfId="1" applyFont="1" applyFill="1" applyBorder="1" applyAlignment="1">
      <alignment horizontal="center"/>
    </xf>
    <xf numFmtId="0" fontId="27" fillId="3" borderId="26" xfId="2" applyFont="1" applyFill="1" applyBorder="1" applyAlignment="1"/>
    <xf numFmtId="0" fontId="33" fillId="3" borderId="26" xfId="2" applyFont="1" applyFill="1" applyBorder="1" applyAlignment="1">
      <alignment vertical="center"/>
    </xf>
    <xf numFmtId="0" fontId="13" fillId="3" borderId="0" xfId="0" applyFont="1" applyFill="1" applyBorder="1" applyAlignment="1">
      <alignment horizontal="center"/>
    </xf>
    <xf numFmtId="0" fontId="38" fillId="3" borderId="27" xfId="2" applyFont="1" applyFill="1" applyBorder="1"/>
    <xf numFmtId="0" fontId="33" fillId="3" borderId="26" xfId="2" applyFont="1" applyFill="1" applyBorder="1" applyAlignment="1"/>
    <xf numFmtId="0" fontId="38" fillId="3" borderId="28" xfId="2" applyFont="1" applyFill="1" applyBorder="1" applyAlignment="1"/>
    <xf numFmtId="0" fontId="29" fillId="3" borderId="26" xfId="2" applyFont="1" applyFill="1" applyBorder="1" applyAlignment="1"/>
    <xf numFmtId="0" fontId="38" fillId="3" borderId="28" xfId="2" applyFont="1" applyFill="1" applyBorder="1" applyAlignment="1">
      <alignment vertical="center"/>
    </xf>
    <xf numFmtId="0" fontId="29" fillId="3" borderId="26" xfId="2" applyFont="1" applyFill="1" applyBorder="1" applyAlignment="1">
      <alignment vertical="center"/>
    </xf>
    <xf numFmtId="0" fontId="23" fillId="3" borderId="29" xfId="2" applyFill="1" applyBorder="1"/>
    <xf numFmtId="0" fontId="24" fillId="3" borderId="29" xfId="2" applyFont="1" applyFill="1" applyBorder="1"/>
    <xf numFmtId="0" fontId="23" fillId="3" borderId="29" xfId="2" applyFont="1" applyFill="1" applyBorder="1" applyAlignment="1">
      <alignment vertical="center"/>
    </xf>
    <xf numFmtId="0" fontId="24" fillId="3" borderId="29" xfId="2" applyFont="1" applyFill="1" applyBorder="1" applyAlignment="1">
      <alignment vertical="center"/>
    </xf>
    <xf numFmtId="0" fontId="13" fillId="4" borderId="30" xfId="14" applyFont="1" applyFill="1" applyBorder="1" applyAlignment="1">
      <alignment horizontal="center"/>
    </xf>
    <xf numFmtId="0" fontId="36" fillId="4" borderId="1" xfId="2" applyFont="1" applyFill="1" applyBorder="1" applyAlignment="1">
      <alignment horizontal="center"/>
    </xf>
    <xf numFmtId="0" fontId="36" fillId="4" borderId="5" xfId="2" applyFont="1" applyFill="1" applyBorder="1" applyAlignment="1">
      <alignment horizontal="center"/>
    </xf>
    <xf numFmtId="0" fontId="36" fillId="4" borderId="7" xfId="2" applyFont="1" applyFill="1" applyBorder="1" applyAlignment="1">
      <alignment horizontal="center"/>
    </xf>
    <xf numFmtId="0" fontId="36" fillId="4" borderId="1" xfId="3" applyFont="1" applyFill="1" applyBorder="1" applyAlignment="1">
      <alignment horizontal="center"/>
    </xf>
    <xf numFmtId="0" fontId="36" fillId="4" borderId="7" xfId="3" applyFont="1" applyFill="1" applyBorder="1" applyAlignment="1">
      <alignment horizontal="center"/>
    </xf>
    <xf numFmtId="43" fontId="39" fillId="4" borderId="22" xfId="1" applyFont="1" applyFill="1" applyBorder="1" applyAlignment="1">
      <alignment horizontal="center"/>
    </xf>
    <xf numFmtId="43" fontId="39" fillId="4" borderId="31" xfId="1" applyFont="1" applyFill="1" applyBorder="1" applyAlignment="1">
      <alignment horizontal="center"/>
    </xf>
    <xf numFmtId="0" fontId="39" fillId="3" borderId="0" xfId="2" applyFont="1" applyFill="1" applyAlignment="1">
      <alignment horizontal="center"/>
    </xf>
    <xf numFmtId="0" fontId="36" fillId="3" borderId="0" xfId="2" applyFont="1" applyFill="1" applyAlignment="1">
      <alignment horizontal="center"/>
    </xf>
    <xf numFmtId="0" fontId="36" fillId="3" borderId="0" xfId="2" applyFont="1" applyFill="1" applyBorder="1" applyAlignment="1">
      <alignment horizontal="center"/>
    </xf>
    <xf numFmtId="0" fontId="38" fillId="3" borderId="0" xfId="2" applyFont="1" applyFill="1"/>
    <xf numFmtId="0" fontId="38" fillId="3" borderId="0" xfId="2" applyFont="1" applyFill="1" applyAlignment="1">
      <alignment horizontal="center"/>
    </xf>
    <xf numFmtId="0" fontId="38" fillId="3" borderId="0" xfId="2" applyFont="1" applyFill="1" applyAlignment="1"/>
    <xf numFmtId="0" fontId="36" fillId="3" borderId="0" xfId="2" applyFont="1" applyFill="1" applyAlignment="1">
      <alignment vertical="center"/>
    </xf>
    <xf numFmtId="0" fontId="36" fillId="3" borderId="0" xfId="2" applyFont="1" applyFill="1" applyAlignment="1">
      <alignment horizontal="center" vertical="center"/>
    </xf>
    <xf numFmtId="0" fontId="36" fillId="3" borderId="0" xfId="2" applyFont="1" applyFill="1" applyAlignment="1"/>
    <xf numFmtId="0" fontId="38" fillId="3" borderId="0" xfId="2" applyFont="1" applyFill="1" applyAlignment="1">
      <alignment horizontal="center" vertical="center"/>
    </xf>
    <xf numFmtId="0" fontId="38" fillId="3" borderId="0" xfId="2" applyFont="1" applyFill="1" applyAlignment="1">
      <alignment vertical="center"/>
    </xf>
    <xf numFmtId="0" fontId="36" fillId="3" borderId="0" xfId="2" applyFont="1" applyFill="1" applyBorder="1" applyAlignment="1"/>
    <xf numFmtId="43" fontId="5" fillId="6" borderId="1" xfId="1" applyFont="1" applyFill="1" applyBorder="1" applyAlignment="1">
      <alignment horizontal="center"/>
    </xf>
    <xf numFmtId="43" fontId="36" fillId="6" borderId="1" xfId="3" applyNumberFormat="1" applyFont="1" applyFill="1" applyBorder="1" applyAlignment="1">
      <alignment horizontal="center"/>
    </xf>
    <xf numFmtId="43" fontId="5" fillId="6" borderId="32" xfId="1" applyFont="1" applyFill="1" applyBorder="1" applyAlignment="1">
      <alignment horizontal="center"/>
    </xf>
    <xf numFmtId="0" fontId="27" fillId="4" borderId="33" xfId="2" applyFont="1" applyFill="1" applyBorder="1" applyAlignment="1">
      <alignment horizontal="center"/>
    </xf>
    <xf numFmtId="0" fontId="13" fillId="4" borderId="34" xfId="0" applyFont="1" applyFill="1" applyBorder="1" applyAlignment="1">
      <alignment horizontal="left"/>
    </xf>
    <xf numFmtId="0" fontId="28" fillId="4" borderId="33" xfId="2" applyFont="1" applyFill="1" applyBorder="1" applyAlignment="1"/>
    <xf numFmtId="0" fontId="13" fillId="4" borderId="35" xfId="14" applyFont="1" applyFill="1" applyBorder="1" applyAlignment="1">
      <alignment horizontal="center"/>
    </xf>
    <xf numFmtId="43" fontId="5" fillId="6" borderId="9" xfId="1" applyFont="1" applyFill="1" applyBorder="1" applyAlignment="1">
      <alignment horizontal="center"/>
    </xf>
    <xf numFmtId="43" fontId="5" fillId="4" borderId="9" xfId="1" applyFont="1" applyFill="1" applyBorder="1" applyAlignment="1">
      <alignment horizontal="center"/>
    </xf>
    <xf numFmtId="43" fontId="5" fillId="4" borderId="10" xfId="1" applyFont="1" applyFill="1" applyBorder="1" applyAlignment="1">
      <alignment horizontal="center"/>
    </xf>
    <xf numFmtId="43" fontId="14" fillId="4" borderId="36" xfId="1" applyFont="1" applyFill="1" applyBorder="1" applyAlignment="1">
      <alignment horizontal="center"/>
    </xf>
    <xf numFmtId="43" fontId="13" fillId="4" borderId="37" xfId="1" applyFont="1" applyFill="1" applyBorder="1" applyAlignment="1">
      <alignment horizontal="center"/>
    </xf>
    <xf numFmtId="43" fontId="5" fillId="6" borderId="7" xfId="1" applyFont="1" applyFill="1" applyBorder="1" applyAlignment="1">
      <alignment horizontal="center"/>
    </xf>
    <xf numFmtId="43" fontId="14" fillId="4" borderId="21" xfId="1" applyFont="1" applyFill="1" applyBorder="1" applyAlignment="1">
      <alignment horizontal="center"/>
    </xf>
    <xf numFmtId="43" fontId="13" fillId="4" borderId="38" xfId="1" applyFont="1" applyFill="1" applyBorder="1" applyAlignment="1">
      <alignment horizontal="center"/>
    </xf>
    <xf numFmtId="10" fontId="5" fillId="4" borderId="39" xfId="18" applyNumberFormat="1" applyFont="1" applyFill="1" applyBorder="1" applyAlignment="1">
      <alignment horizontal="center"/>
    </xf>
    <xf numFmtId="10" fontId="5" fillId="4" borderId="40" xfId="18" applyNumberFormat="1" applyFont="1" applyFill="1" applyBorder="1" applyAlignment="1">
      <alignment horizontal="center"/>
    </xf>
    <xf numFmtId="9" fontId="14" fillId="4" borderId="41" xfId="18" applyFont="1" applyFill="1" applyBorder="1" applyAlignment="1">
      <alignment horizontal="center"/>
    </xf>
    <xf numFmtId="0" fontId="13" fillId="4" borderId="42" xfId="0" applyFont="1" applyFill="1" applyBorder="1" applyAlignment="1">
      <alignment horizontal="left"/>
    </xf>
    <xf numFmtId="168" fontId="5" fillId="4" borderId="1" xfId="1" applyNumberFormat="1" applyFont="1" applyFill="1" applyBorder="1" applyAlignment="1">
      <alignment horizontal="right"/>
    </xf>
    <xf numFmtId="0" fontId="13" fillId="4" borderId="43" xfId="0" applyFont="1" applyFill="1" applyBorder="1" applyAlignment="1">
      <alignment horizontal="left"/>
    </xf>
    <xf numFmtId="10" fontId="5" fillId="4" borderId="39" xfId="18" applyNumberFormat="1" applyFont="1" applyFill="1" applyBorder="1" applyAlignment="1">
      <alignment horizontal="center"/>
    </xf>
    <xf numFmtId="43" fontId="5" fillId="4" borderId="1" xfId="1" applyFont="1" applyFill="1" applyBorder="1" applyAlignment="1">
      <alignment horizontal="right"/>
    </xf>
    <xf numFmtId="43" fontId="5" fillId="4" borderId="9" xfId="1" applyFont="1" applyFill="1" applyBorder="1" applyAlignment="1">
      <alignment horizontal="right"/>
    </xf>
    <xf numFmtId="43" fontId="5" fillId="6" borderId="1" xfId="1" applyFont="1" applyFill="1" applyBorder="1" applyAlignment="1">
      <alignment horizontal="center"/>
    </xf>
    <xf numFmtId="0" fontId="13" fillId="4" borderId="43" xfId="14" applyFont="1" applyFill="1" applyBorder="1" applyAlignment="1">
      <alignment horizontal="left"/>
    </xf>
    <xf numFmtId="43" fontId="5" fillId="6" borderId="9" xfId="1" applyFont="1" applyFill="1" applyBorder="1" applyAlignment="1">
      <alignment horizontal="center"/>
    </xf>
    <xf numFmtId="170" fontId="38" fillId="5" borderId="1" xfId="2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49" fontId="6" fillId="7" borderId="1" xfId="0" applyNumberFormat="1" applyFont="1" applyFill="1" applyBorder="1" applyAlignment="1">
      <alignment horizontal="center"/>
    </xf>
    <xf numFmtId="49" fontId="6" fillId="7" borderId="1" xfId="0" applyNumberFormat="1" applyFont="1" applyFill="1" applyBorder="1" applyAlignment="1">
      <alignment horizontal="center" vertical="top" wrapText="1"/>
    </xf>
    <xf numFmtId="165" fontId="7" fillId="7" borderId="1" xfId="18" applyNumberFormat="1" applyFont="1" applyFill="1" applyBorder="1" applyAlignment="1">
      <alignment horizontal="center" wrapText="1"/>
    </xf>
    <xf numFmtId="0" fontId="17" fillId="2" borderId="0" xfId="0" applyFont="1" applyFill="1" applyAlignment="1">
      <alignment wrapText="1"/>
    </xf>
    <xf numFmtId="0" fontId="6" fillId="7" borderId="1" xfId="0" applyFont="1" applyFill="1" applyBorder="1"/>
    <xf numFmtId="0" fontId="6" fillId="7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4" fillId="2" borderId="0" xfId="0" applyFont="1" applyFill="1"/>
    <xf numFmtId="0" fontId="4" fillId="7" borderId="0" xfId="0" applyFont="1" applyFill="1" applyAlignment="1">
      <alignment horizontal="center"/>
    </xf>
    <xf numFmtId="165" fontId="7" fillId="8" borderId="1" xfId="18" applyNumberFormat="1" applyFont="1" applyFill="1" applyBorder="1" applyAlignment="1">
      <alignment horizontal="center" wrapText="1"/>
    </xf>
    <xf numFmtId="0" fontId="4" fillId="8" borderId="0" xfId="0" applyFont="1" applyFill="1" applyAlignment="1">
      <alignment horizontal="center"/>
    </xf>
    <xf numFmtId="169" fontId="17" fillId="8" borderId="0" xfId="0" applyNumberFormat="1" applyFont="1" applyFill="1" applyAlignment="1">
      <alignment wrapText="1"/>
    </xf>
    <xf numFmtId="0" fontId="17" fillId="8" borderId="0" xfId="0" applyFont="1" applyFill="1" applyAlignment="1">
      <alignment wrapText="1"/>
    </xf>
    <xf numFmtId="0" fontId="6" fillId="8" borderId="0" xfId="0" applyFont="1" applyFill="1"/>
    <xf numFmtId="0" fontId="4" fillId="8" borderId="0" xfId="0" applyFont="1" applyFill="1"/>
    <xf numFmtId="49" fontId="6" fillId="7" borderId="44" xfId="0" applyNumberFormat="1" applyFont="1" applyFill="1" applyBorder="1" applyAlignment="1">
      <alignment horizontal="center" vertical="top" wrapText="1"/>
    </xf>
    <xf numFmtId="49" fontId="6" fillId="7" borderId="44" xfId="0" applyNumberFormat="1" applyFont="1" applyFill="1" applyBorder="1" applyAlignment="1">
      <alignment horizontal="center"/>
    </xf>
    <xf numFmtId="165" fontId="7" fillId="7" borderId="3" xfId="18" applyNumberFormat="1" applyFont="1" applyFill="1" applyBorder="1" applyAlignment="1">
      <alignment horizontal="center" wrapText="1"/>
    </xf>
    <xf numFmtId="49" fontId="6" fillId="7" borderId="45" xfId="0" applyNumberFormat="1" applyFont="1" applyFill="1" applyBorder="1" applyAlignment="1">
      <alignment horizontal="center"/>
    </xf>
    <xf numFmtId="0" fontId="6" fillId="7" borderId="3" xfId="0" applyFont="1" applyFill="1" applyBorder="1"/>
    <xf numFmtId="49" fontId="6" fillId="7" borderId="3" xfId="0" applyNumberFormat="1" applyFont="1" applyFill="1" applyBorder="1" applyAlignment="1">
      <alignment horizontal="center"/>
    </xf>
    <xf numFmtId="169" fontId="17" fillId="8" borderId="46" xfId="0" applyNumberFormat="1" applyFont="1" applyFill="1" applyBorder="1" applyAlignment="1">
      <alignment horizontal="center" wrapText="1"/>
    </xf>
    <xf numFmtId="169" fontId="5" fillId="8" borderId="46" xfId="0" applyNumberFormat="1" applyFont="1" applyFill="1" applyBorder="1" applyAlignment="1">
      <alignment horizontal="center" wrapText="1"/>
    </xf>
    <xf numFmtId="0" fontId="5" fillId="8" borderId="47" xfId="0" applyFont="1" applyFill="1" applyBorder="1" applyAlignment="1">
      <alignment horizontal="center"/>
    </xf>
    <xf numFmtId="165" fontId="5" fillId="8" borderId="48" xfId="0" applyNumberFormat="1" applyFont="1" applyFill="1" applyBorder="1" applyAlignment="1">
      <alignment horizontal="center"/>
    </xf>
    <xf numFmtId="0" fontId="5" fillId="8" borderId="48" xfId="0" applyFont="1" applyFill="1" applyBorder="1" applyAlignment="1">
      <alignment horizontal="center"/>
    </xf>
    <xf numFmtId="0" fontId="5" fillId="8" borderId="48" xfId="0" applyNumberFormat="1" applyFont="1" applyFill="1" applyBorder="1" applyAlignment="1">
      <alignment horizontal="center"/>
    </xf>
    <xf numFmtId="0" fontId="13" fillId="8" borderId="47" xfId="0" applyFont="1" applyFill="1" applyBorder="1" applyAlignment="1">
      <alignment horizontal="center"/>
    </xf>
    <xf numFmtId="0" fontId="13" fillId="8" borderId="48" xfId="0" applyFont="1" applyFill="1" applyBorder="1" applyAlignment="1">
      <alignment horizontal="center"/>
    </xf>
    <xf numFmtId="0" fontId="5" fillId="8" borderId="46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 vertical="top"/>
    </xf>
    <xf numFmtId="0" fontId="17" fillId="2" borderId="49" xfId="0" applyFont="1" applyFill="1" applyBorder="1" applyAlignment="1">
      <alignment horizontal="center" wrapText="1"/>
    </xf>
    <xf numFmtId="0" fontId="17" fillId="2" borderId="49" xfId="0" applyFont="1" applyFill="1" applyBorder="1" applyAlignment="1">
      <alignment wrapText="1"/>
    </xf>
    <xf numFmtId="0" fontId="17" fillId="7" borderId="49" xfId="0" applyFont="1" applyFill="1" applyBorder="1" applyAlignment="1">
      <alignment horizontal="center" wrapText="1"/>
    </xf>
    <xf numFmtId="0" fontId="17" fillId="8" borderId="50" xfId="0" applyFont="1" applyFill="1" applyBorder="1" applyAlignment="1">
      <alignment horizontal="center" wrapText="1"/>
    </xf>
    <xf numFmtId="164" fontId="7" fillId="7" borderId="1" xfId="18" applyNumberFormat="1" applyFont="1" applyFill="1" applyBorder="1" applyAlignment="1">
      <alignment horizontal="center" wrapText="1"/>
    </xf>
    <xf numFmtId="164" fontId="7" fillId="7" borderId="3" xfId="18" applyNumberFormat="1" applyFont="1" applyFill="1" applyBorder="1" applyAlignment="1">
      <alignment horizontal="center" wrapText="1"/>
    </xf>
    <xf numFmtId="0" fontId="17" fillId="2" borderId="51" xfId="0" applyFont="1" applyFill="1" applyBorder="1" applyAlignment="1">
      <alignment horizontal="center" wrapText="1"/>
    </xf>
    <xf numFmtId="10" fontId="29" fillId="4" borderId="9" xfId="18" applyNumberFormat="1" applyFont="1" applyFill="1" applyBorder="1" applyAlignment="1">
      <alignment horizontal="left" vertical="center"/>
    </xf>
    <xf numFmtId="10" fontId="26" fillId="3" borderId="0" xfId="2" applyNumberFormat="1" applyFont="1" applyFill="1" applyBorder="1" applyAlignment="1">
      <alignment horizontal="center"/>
    </xf>
    <xf numFmtId="165" fontId="6" fillId="7" borderId="52" xfId="18" applyNumberFormat="1" applyFont="1" applyFill="1" applyBorder="1" applyAlignment="1">
      <alignment horizontal="center" wrapText="1"/>
    </xf>
    <xf numFmtId="165" fontId="6" fillId="8" borderId="52" xfId="18" applyNumberFormat="1" applyFont="1" applyFill="1" applyBorder="1" applyAlignment="1">
      <alignment horizontal="center" wrapText="1"/>
    </xf>
    <xf numFmtId="165" fontId="6" fillId="7" borderId="53" xfId="18" applyNumberFormat="1" applyFont="1" applyFill="1" applyBorder="1" applyAlignment="1">
      <alignment horizontal="center" wrapText="1"/>
    </xf>
    <xf numFmtId="0" fontId="18" fillId="8" borderId="47" xfId="0" applyFont="1" applyFill="1" applyBorder="1" applyAlignment="1">
      <alignment horizontal="center" wrapText="1"/>
    </xf>
    <xf numFmtId="0" fontId="18" fillId="8" borderId="48" xfId="0" applyFont="1" applyFill="1" applyBorder="1" applyAlignment="1">
      <alignment horizontal="center" wrapText="1"/>
    </xf>
    <xf numFmtId="0" fontId="17" fillId="9" borderId="49" xfId="0" applyFont="1" applyFill="1" applyBorder="1" applyAlignment="1">
      <alignment horizontal="center" wrapText="1"/>
    </xf>
    <xf numFmtId="165" fontId="7" fillId="9" borderId="1" xfId="18" applyNumberFormat="1" applyFont="1" applyFill="1" applyBorder="1" applyAlignment="1">
      <alignment horizontal="center" wrapText="1"/>
    </xf>
    <xf numFmtId="165" fontId="7" fillId="9" borderId="3" xfId="18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13" fillId="4" borderId="12" xfId="0" applyFont="1" applyFill="1" applyBorder="1" applyAlignment="1">
      <alignment horizontal="right"/>
    </xf>
    <xf numFmtId="0" fontId="13" fillId="4" borderId="1" xfId="0" applyFont="1" applyFill="1" applyBorder="1" applyAlignment="1">
      <alignment horizontal="right"/>
    </xf>
    <xf numFmtId="0" fontId="13" fillId="4" borderId="1" xfId="14" applyFont="1" applyFill="1" applyBorder="1" applyAlignment="1">
      <alignment horizontal="right"/>
    </xf>
    <xf numFmtId="0" fontId="16" fillId="4" borderId="1" xfId="17" applyFont="1" applyFill="1" applyBorder="1" applyAlignment="1">
      <alignment horizontal="right"/>
    </xf>
    <xf numFmtId="0" fontId="13" fillId="4" borderId="7" xfId="0" applyFont="1" applyFill="1" applyBorder="1" applyAlignment="1">
      <alignment horizontal="right"/>
    </xf>
    <xf numFmtId="0" fontId="27" fillId="4" borderId="54" xfId="2" applyFont="1" applyFill="1" applyBorder="1" applyAlignment="1">
      <alignment horizontal="right"/>
    </xf>
    <xf numFmtId="0" fontId="13" fillId="4" borderId="2" xfId="0" applyFont="1" applyFill="1" applyBorder="1" applyAlignment="1">
      <alignment horizontal="right"/>
    </xf>
    <xf numFmtId="0" fontId="13" fillId="4" borderId="1" xfId="17" applyFont="1" applyFill="1" applyBorder="1" applyAlignment="1">
      <alignment horizontal="right"/>
    </xf>
    <xf numFmtId="0" fontId="15" fillId="4" borderId="54" xfId="0" applyFont="1" applyFill="1" applyBorder="1" applyAlignment="1">
      <alignment horizontal="right"/>
    </xf>
    <xf numFmtId="43" fontId="15" fillId="3" borderId="0" xfId="1" applyFont="1" applyFill="1" applyBorder="1" applyAlignment="1">
      <alignment horizontal="right"/>
    </xf>
    <xf numFmtId="0" fontId="29" fillId="3" borderId="0" xfId="2" applyFont="1" applyFill="1" applyBorder="1" applyAlignment="1">
      <alignment horizontal="right"/>
    </xf>
    <xf numFmtId="0" fontId="33" fillId="3" borderId="0" xfId="2" applyFont="1" applyFill="1" applyBorder="1" applyAlignment="1">
      <alignment horizontal="right" vertical="center"/>
    </xf>
    <xf numFmtId="0" fontId="33" fillId="3" borderId="0" xfId="2" applyFont="1" applyFill="1" applyBorder="1" applyAlignment="1">
      <alignment horizontal="right"/>
    </xf>
    <xf numFmtId="0" fontId="29" fillId="3" borderId="0" xfId="2" applyFont="1" applyFill="1" applyBorder="1" applyAlignment="1">
      <alignment horizontal="right" vertical="center"/>
    </xf>
    <xf numFmtId="0" fontId="18" fillId="8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/>
    </xf>
    <xf numFmtId="165" fontId="5" fillId="8" borderId="1" xfId="0" applyNumberFormat="1" applyFont="1" applyFill="1" applyBorder="1" applyAlignment="1">
      <alignment horizontal="center"/>
    </xf>
    <xf numFmtId="172" fontId="38" fillId="3" borderId="0" xfId="2" applyNumberFormat="1" applyFont="1" applyFill="1" applyAlignment="1">
      <alignment horizontal="center"/>
    </xf>
    <xf numFmtId="172" fontId="38" fillId="3" borderId="0" xfId="2" quotePrefix="1" applyNumberFormat="1" applyFont="1" applyFill="1" applyAlignment="1">
      <alignment horizontal="center"/>
    </xf>
    <xf numFmtId="173" fontId="38" fillId="3" borderId="0" xfId="1" applyNumberFormat="1" applyFont="1" applyFill="1" applyAlignment="1">
      <alignment horizontal="center"/>
    </xf>
    <xf numFmtId="173" fontId="33" fillId="3" borderId="0" xfId="1" applyNumberFormat="1" applyFont="1" applyFill="1" applyBorder="1" applyAlignment="1">
      <alignment horizontal="right" vertical="center"/>
    </xf>
    <xf numFmtId="43" fontId="29" fillId="3" borderId="0" xfId="1" applyFont="1" applyFill="1" applyBorder="1" applyAlignment="1">
      <alignment horizontal="right"/>
    </xf>
    <xf numFmtId="174" fontId="36" fillId="3" borderId="0" xfId="1" applyNumberFormat="1" applyFont="1" applyFill="1" applyAlignment="1">
      <alignment horizontal="center"/>
    </xf>
    <xf numFmtId="175" fontId="36" fillId="3" borderId="0" xfId="1" applyNumberFormat="1" applyFont="1" applyFill="1" applyAlignment="1">
      <alignment horizontal="center"/>
    </xf>
    <xf numFmtId="2" fontId="36" fillId="3" borderId="0" xfId="2" applyNumberFormat="1" applyFont="1" applyFill="1" applyAlignment="1">
      <alignment horizontal="center"/>
    </xf>
    <xf numFmtId="0" fontId="13" fillId="4" borderId="55" xfId="0" applyFont="1" applyFill="1" applyBorder="1" applyAlignment="1">
      <alignment horizontal="left"/>
    </xf>
    <xf numFmtId="43" fontId="14" fillId="4" borderId="36" xfId="1" quotePrefix="1" applyFont="1" applyFill="1" applyBorder="1" applyAlignment="1">
      <alignment horizontal="center"/>
    </xf>
    <xf numFmtId="43" fontId="33" fillId="3" borderId="0" xfId="2" applyNumberFormat="1" applyFont="1" applyFill="1" applyBorder="1" applyAlignment="1">
      <alignment horizontal="right"/>
    </xf>
    <xf numFmtId="0" fontId="23" fillId="4" borderId="0" xfId="2" applyFill="1"/>
    <xf numFmtId="0" fontId="23" fillId="4" borderId="0" xfId="2" applyFill="1" applyAlignment="1">
      <alignment wrapText="1"/>
    </xf>
    <xf numFmtId="0" fontId="24" fillId="4" borderId="0" xfId="2" applyFont="1" applyFill="1"/>
    <xf numFmtId="0" fontId="23" fillId="4" borderId="0" xfId="2" applyFont="1" applyFill="1" applyAlignment="1">
      <alignment vertical="center"/>
    </xf>
    <xf numFmtId="0" fontId="24" fillId="4" borderId="0" xfId="2" applyFont="1" applyFill="1" applyAlignment="1">
      <alignment vertical="center"/>
    </xf>
    <xf numFmtId="0" fontId="23" fillId="4" borderId="0" xfId="2" applyFill="1" applyBorder="1"/>
    <xf numFmtId="49" fontId="6" fillId="10" borderId="44" xfId="0" applyNumberFormat="1" applyFont="1" applyFill="1" applyBorder="1" applyAlignment="1">
      <alignment horizontal="center"/>
    </xf>
    <xf numFmtId="49" fontId="6" fillId="10" borderId="1" xfId="0" applyNumberFormat="1" applyFont="1" applyFill="1" applyBorder="1" applyAlignment="1">
      <alignment horizontal="center"/>
    </xf>
    <xf numFmtId="0" fontId="6" fillId="10" borderId="1" xfId="0" applyFont="1" applyFill="1" applyBorder="1"/>
    <xf numFmtId="164" fontId="7" fillId="10" borderId="1" xfId="18" applyNumberFormat="1" applyFont="1" applyFill="1" applyBorder="1" applyAlignment="1">
      <alignment horizontal="center" wrapText="1"/>
    </xf>
    <xf numFmtId="165" fontId="7" fillId="10" borderId="1" xfId="18" applyNumberFormat="1" applyFont="1" applyFill="1" applyBorder="1" applyAlignment="1">
      <alignment horizontal="center" wrapText="1"/>
    </xf>
    <xf numFmtId="165" fontId="6" fillId="10" borderId="52" xfId="18" applyNumberFormat="1" applyFont="1" applyFill="1" applyBorder="1" applyAlignment="1">
      <alignment horizontal="center" wrapText="1"/>
    </xf>
    <xf numFmtId="0" fontId="6" fillId="10" borderId="0" xfId="0" applyFont="1" applyFill="1"/>
    <xf numFmtId="0" fontId="1" fillId="0" borderId="0" xfId="14"/>
    <xf numFmtId="0" fontId="1" fillId="3" borderId="0" xfId="14" applyFill="1"/>
    <xf numFmtId="0" fontId="19" fillId="3" borderId="0" xfId="14" applyFont="1" applyFill="1" applyAlignment="1">
      <alignment horizontal="center"/>
    </xf>
    <xf numFmtId="0" fontId="20" fillId="3" borderId="0" xfId="14" applyFont="1" applyFill="1"/>
    <xf numFmtId="0" fontId="9" fillId="3" borderId="0" xfId="14" applyFont="1" applyFill="1" applyAlignment="1">
      <alignment horizontal="center"/>
    </xf>
    <xf numFmtId="0" fontId="9" fillId="3" borderId="0" xfId="14" applyFont="1" applyFill="1" applyAlignment="1">
      <alignment horizontal="left"/>
    </xf>
    <xf numFmtId="0" fontId="1" fillId="3" borderId="0" xfId="14" applyFont="1" applyFill="1"/>
    <xf numFmtId="0" fontId="9" fillId="3" borderId="0" xfId="14" applyFont="1" applyFill="1"/>
    <xf numFmtId="0" fontId="9" fillId="5" borderId="8" xfId="14" applyFont="1" applyFill="1" applyBorder="1"/>
    <xf numFmtId="0" fontId="1" fillId="5" borderId="47" xfId="14" applyFont="1" applyFill="1" applyBorder="1"/>
    <xf numFmtId="0" fontId="9" fillId="5" borderId="47" xfId="14" applyFont="1" applyFill="1" applyBorder="1"/>
    <xf numFmtId="0" fontId="9" fillId="5" borderId="2" xfId="14" applyFont="1" applyFill="1" applyBorder="1"/>
    <xf numFmtId="0" fontId="1" fillId="5" borderId="2" xfId="14" applyFont="1" applyFill="1" applyBorder="1"/>
    <xf numFmtId="0" fontId="1" fillId="3" borderId="0" xfId="14" applyFont="1" applyFill="1" applyBorder="1"/>
    <xf numFmtId="0" fontId="9" fillId="3" borderId="6" xfId="14" applyFont="1" applyFill="1" applyBorder="1"/>
    <xf numFmtId="0" fontId="9" fillId="3" borderId="0" xfId="14" applyFont="1" applyFill="1" applyBorder="1"/>
    <xf numFmtId="0" fontId="1" fillId="0" borderId="0" xfId="14" applyFont="1"/>
    <xf numFmtId="0" fontId="40" fillId="5" borderId="1" xfId="0" applyFont="1" applyFill="1" applyBorder="1" applyAlignment="1" applyProtection="1">
      <alignment horizontal="center" wrapText="1"/>
      <protection locked="0"/>
    </xf>
    <xf numFmtId="0" fontId="11" fillId="2" borderId="49" xfId="0" applyFont="1" applyFill="1" applyBorder="1" applyAlignment="1">
      <alignment horizontal="center" wrapText="1"/>
    </xf>
    <xf numFmtId="169" fontId="40" fillId="5" borderId="1" xfId="0" applyNumberFormat="1" applyFont="1" applyFill="1" applyBorder="1" applyAlignment="1" applyProtection="1">
      <alignment horizontal="center" wrapText="1"/>
      <protection locked="0"/>
    </xf>
    <xf numFmtId="14" fontId="6" fillId="2" borderId="8" xfId="0" applyNumberFormat="1" applyFont="1" applyFill="1" applyBorder="1"/>
    <xf numFmtId="171" fontId="6" fillId="2" borderId="8" xfId="0" applyNumberFormat="1" applyFont="1" applyFill="1" applyBorder="1" applyAlignment="1">
      <alignment horizontal="left"/>
    </xf>
    <xf numFmtId="0" fontId="6" fillId="2" borderId="8" xfId="0" applyFont="1" applyFill="1" applyBorder="1"/>
    <xf numFmtId="0" fontId="6" fillId="2" borderId="56" xfId="0" applyFont="1" applyFill="1" applyBorder="1"/>
    <xf numFmtId="14" fontId="6" fillId="2" borderId="44" xfId="0" applyNumberFormat="1" applyFont="1" applyFill="1" applyBorder="1"/>
    <xf numFmtId="0" fontId="6" fillId="2" borderId="0" xfId="0" applyFont="1" applyFill="1" applyBorder="1"/>
    <xf numFmtId="171" fontId="6" fillId="2" borderId="3" xfId="0" applyNumberFormat="1" applyFont="1" applyFill="1" applyBorder="1" applyAlignment="1">
      <alignment horizontal="left"/>
    </xf>
    <xf numFmtId="170" fontId="40" fillId="3" borderId="1" xfId="0" applyNumberFormat="1" applyFont="1" applyFill="1" applyBorder="1" applyAlignment="1">
      <alignment horizontal="center"/>
    </xf>
    <xf numFmtId="0" fontId="26" fillId="3" borderId="13" xfId="2" applyFont="1" applyFill="1" applyBorder="1" applyAlignment="1" applyProtection="1">
      <alignment horizontal="center"/>
    </xf>
    <xf numFmtId="0" fontId="26" fillId="3" borderId="35" xfId="2" applyFont="1" applyFill="1" applyBorder="1" applyAlignment="1" applyProtection="1">
      <alignment horizontal="center"/>
    </xf>
    <xf numFmtId="0" fontId="31" fillId="3" borderId="0" xfId="2" applyFont="1" applyFill="1" applyBorder="1" applyAlignment="1">
      <alignment horizontal="center"/>
    </xf>
    <xf numFmtId="0" fontId="26" fillId="3" borderId="11" xfId="2" applyFont="1" applyFill="1" applyBorder="1" applyAlignment="1" applyProtection="1">
      <alignment horizontal="center"/>
    </xf>
    <xf numFmtId="0" fontId="26" fillId="3" borderId="58" xfId="2" applyFont="1" applyFill="1" applyBorder="1" applyAlignment="1" applyProtection="1">
      <alignment horizontal="center"/>
    </xf>
    <xf numFmtId="43" fontId="36" fillId="5" borderId="1" xfId="1" applyFont="1" applyFill="1" applyBorder="1" applyAlignment="1" applyProtection="1">
      <alignment horizontal="left" wrapText="1"/>
      <protection locked="0"/>
    </xf>
    <xf numFmtId="43" fontId="1" fillId="5" borderId="1" xfId="1" applyFont="1" applyFill="1" applyBorder="1" applyAlignment="1" applyProtection="1">
      <protection locked="0"/>
    </xf>
    <xf numFmtId="43" fontId="36" fillId="3" borderId="57" xfId="1" applyNumberFormat="1" applyFont="1" applyFill="1" applyBorder="1" applyAlignment="1" applyProtection="1">
      <alignment horizontal="left" wrapText="1"/>
    </xf>
    <xf numFmtId="0" fontId="1" fillId="3" borderId="57" xfId="0" applyFont="1" applyFill="1" applyBorder="1" applyAlignment="1" applyProtection="1"/>
    <xf numFmtId="43" fontId="36" fillId="3" borderId="57" xfId="1" applyNumberFormat="1" applyFont="1" applyFill="1" applyBorder="1" applyAlignment="1" applyProtection="1">
      <alignment horizontal="right" wrapText="1"/>
    </xf>
    <xf numFmtId="0" fontId="1" fillId="0" borderId="57" xfId="0" applyFont="1" applyBorder="1" applyAlignment="1" applyProtection="1">
      <alignment horizontal="right"/>
    </xf>
    <xf numFmtId="0" fontId="37" fillId="5" borderId="35" xfId="0" applyFont="1" applyFill="1" applyBorder="1" applyAlignment="1" applyProtection="1">
      <alignment horizontal="left"/>
      <protection locked="0"/>
    </xf>
    <xf numFmtId="0" fontId="37" fillId="5" borderId="2" xfId="0" applyFont="1" applyFill="1" applyBorder="1" applyAlignment="1" applyProtection="1">
      <alignment horizontal="left"/>
      <protection locked="0"/>
    </xf>
    <xf numFmtId="0" fontId="37" fillId="0" borderId="13" xfId="0" applyFont="1" applyBorder="1" applyAlignment="1" applyProtection="1">
      <alignment horizontal="left"/>
      <protection locked="0"/>
    </xf>
    <xf numFmtId="0" fontId="37" fillId="5" borderId="9" xfId="0" applyFont="1" applyFill="1" applyBorder="1" applyAlignment="1" applyProtection="1">
      <alignment horizontal="left"/>
      <protection locked="0"/>
    </xf>
    <xf numFmtId="0" fontId="37" fillId="5" borderId="1" xfId="0" applyFont="1" applyFill="1" applyBorder="1" applyAlignment="1" applyProtection="1">
      <alignment horizontal="left"/>
      <protection locked="0"/>
    </xf>
    <xf numFmtId="0" fontId="37" fillId="0" borderId="5" xfId="0" applyFont="1" applyBorder="1" applyAlignment="1" applyProtection="1">
      <alignment horizontal="left"/>
      <protection locked="0"/>
    </xf>
    <xf numFmtId="43" fontId="36" fillId="3" borderId="6" xfId="1" applyNumberFormat="1" applyFont="1" applyFill="1" applyBorder="1" applyAlignment="1" applyProtection="1">
      <alignment horizontal="right" wrapText="1"/>
    </xf>
    <xf numFmtId="0" fontId="1" fillId="3" borderId="6" xfId="0" applyFont="1" applyFill="1" applyBorder="1" applyAlignment="1" applyProtection="1">
      <alignment horizontal="right"/>
    </xf>
    <xf numFmtId="43" fontId="36" fillId="3" borderId="0" xfId="1" applyNumberFormat="1" applyFont="1" applyFill="1" applyBorder="1" applyAlignment="1" applyProtection="1">
      <alignment horizontal="right" wrapText="1"/>
    </xf>
    <xf numFmtId="0" fontId="1" fillId="3" borderId="0" xfId="0" applyFont="1" applyFill="1" applyBorder="1" applyAlignment="1" applyProtection="1">
      <alignment horizontal="right"/>
    </xf>
    <xf numFmtId="43" fontId="36" fillId="5" borderId="1" xfId="1" applyNumberFormat="1" applyFont="1" applyFill="1" applyBorder="1" applyAlignment="1" applyProtection="1">
      <alignment horizontal="right" wrapText="1"/>
      <protection locked="0"/>
    </xf>
    <xf numFmtId="0" fontId="1" fillId="5" borderId="1" xfId="0" applyFont="1" applyFill="1" applyBorder="1" applyAlignment="1" applyProtection="1">
      <alignment horizontal="right"/>
      <protection locked="0"/>
    </xf>
    <xf numFmtId="43" fontId="36" fillId="0" borderId="1" xfId="1" applyNumberFormat="1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26" fillId="4" borderId="5" xfId="2" applyFont="1" applyFill="1" applyBorder="1" applyAlignment="1">
      <alignment horizontal="center" vertical="center"/>
    </xf>
    <xf numFmtId="0" fontId="26" fillId="4" borderId="6" xfId="2" applyFont="1" applyFill="1" applyBorder="1" applyAlignment="1">
      <alignment horizontal="center" vertical="center"/>
    </xf>
    <xf numFmtId="0" fontId="26" fillId="4" borderId="9" xfId="2" applyFont="1" applyFill="1" applyBorder="1" applyAlignment="1">
      <alignment horizontal="center" vertical="center"/>
    </xf>
    <xf numFmtId="43" fontId="36" fillId="3" borderId="57" xfId="1" applyNumberFormat="1" applyFont="1" applyFill="1" applyBorder="1" applyAlignment="1" applyProtection="1">
      <alignment horizontal="right" wrapText="1"/>
      <protection locked="0"/>
    </xf>
    <xf numFmtId="0" fontId="1" fillId="3" borderId="57" xfId="0" applyFont="1" applyFill="1" applyBorder="1" applyAlignment="1" applyProtection="1">
      <alignment horizontal="right"/>
      <protection locked="0"/>
    </xf>
    <xf numFmtId="43" fontId="36" fillId="3" borderId="6" xfId="1" applyNumberFormat="1" applyFont="1" applyFill="1" applyBorder="1" applyAlignment="1" applyProtection="1">
      <alignment horizontal="right" wrapText="1"/>
      <protection locked="0"/>
    </xf>
    <xf numFmtId="0" fontId="1" fillId="3" borderId="6" xfId="0" applyFont="1" applyFill="1" applyBorder="1" applyAlignment="1" applyProtection="1">
      <alignment horizontal="right"/>
      <protection locked="0"/>
    </xf>
    <xf numFmtId="167" fontId="37" fillId="5" borderId="57" xfId="1" applyNumberFormat="1" applyFont="1" applyFill="1" applyBorder="1" applyAlignment="1" applyProtection="1">
      <alignment horizontal="right" wrapText="1"/>
      <protection locked="0"/>
    </xf>
    <xf numFmtId="167" fontId="12" fillId="5" borderId="57" xfId="1" applyNumberFormat="1" applyFon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 vertical="center"/>
    </xf>
    <xf numFmtId="43" fontId="36" fillId="3" borderId="6" xfId="1" applyFont="1" applyFill="1" applyBorder="1" applyAlignment="1" applyProtection="1">
      <alignment horizontal="right" wrapText="1"/>
    </xf>
    <xf numFmtId="0" fontId="0" fillId="4" borderId="6" xfId="0" applyFill="1" applyBorder="1" applyAlignment="1">
      <alignment horizontal="center" vertical="center"/>
    </xf>
  </cellXfs>
  <cellStyles count="19">
    <cellStyle name="Comma" xfId="1" builtinId="3"/>
    <cellStyle name="Normal" xfId="0" builtinId="0"/>
    <cellStyle name="Normal 2" xfId="2" xr:uid="{D1E2E533-B40E-409A-B161-2FB10DFE897E}"/>
    <cellStyle name="Normal 2 2" xfId="3" xr:uid="{80D733AC-A894-48D9-987E-9F6CE2C100DA}"/>
    <cellStyle name="Normal 2 2 2" xfId="4" xr:uid="{ECE2DDB1-04DF-4A89-BF83-C688A5C6931E}"/>
    <cellStyle name="Normal 2 2 2 2" xfId="5" xr:uid="{628F777F-5E17-4ED3-86E6-0EF414A80018}"/>
    <cellStyle name="Normal 2 2 2_March 2017 Frwrd" xfId="6" xr:uid="{31215C59-C7C9-4AC5-849F-E26E89D7E719}"/>
    <cellStyle name="Normal 2 2 3" xfId="7" xr:uid="{B281C1A8-608C-4D63-AC12-F7E890A3D046}"/>
    <cellStyle name="Normal 2 2_March 2017 Frwrd" xfId="8" xr:uid="{39DD3CB5-8EE5-4628-A34E-81E1C1C1BA51}"/>
    <cellStyle name="Normal 2 3" xfId="9" xr:uid="{7B2D747A-D6A1-469E-AE08-C523DE3523AB}"/>
    <cellStyle name="Normal 2 3 2" xfId="10" xr:uid="{3EAC5DD1-B14D-4E11-BF4A-2DDE5191E2B8}"/>
    <cellStyle name="Normal 2 3_March 2017 Frwrd" xfId="11" xr:uid="{ADE16261-58BC-4BBC-9DCA-6F49BE4FDD9C}"/>
    <cellStyle name="Normal 2 4" xfId="12" xr:uid="{3BD74F1F-DF99-4448-BFFC-710E88A2D999}"/>
    <cellStyle name="Normal 2_March 2017 Frwrd" xfId="13" xr:uid="{52A73AF8-3608-44B6-B7BB-674226780F6A}"/>
    <cellStyle name="Normal 3" xfId="14" xr:uid="{CB0114C1-F2AF-4254-96F9-56CB5BBA90B4}"/>
    <cellStyle name="Normal 4" xfId="15" xr:uid="{D10B1F44-2FD4-4D11-B357-84779D553668}"/>
    <cellStyle name="Normal 5" xfId="16" xr:uid="{909B0E5B-3170-47B8-8738-113ED7C141E7}"/>
    <cellStyle name="Normal_Sheet3" xfId="17" xr:uid="{6FF321A7-A46A-4CB3-A224-7CEE609103B1}"/>
    <cellStyle name="Percent" xfId="18" builtinId="5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1</xdr:row>
      <xdr:rowOff>76200</xdr:rowOff>
    </xdr:from>
    <xdr:to>
      <xdr:col>1</xdr:col>
      <xdr:colOff>868680</xdr:colOff>
      <xdr:row>5</xdr:row>
      <xdr:rowOff>0</xdr:rowOff>
    </xdr:to>
    <xdr:pic>
      <xdr:nvPicPr>
        <xdr:cNvPr id="1053" name="Picture 1">
          <a:extLst>
            <a:ext uri="{FF2B5EF4-FFF2-40B4-BE49-F238E27FC236}">
              <a16:creationId xmlns:a16="http://schemas.microsoft.com/office/drawing/2014/main" id="{82FBEE16-97C5-1CC5-B320-8981C59B2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342900"/>
          <a:ext cx="80772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83820</xdr:rowOff>
    </xdr:from>
    <xdr:to>
      <xdr:col>1</xdr:col>
      <xdr:colOff>868680</xdr:colOff>
      <xdr:row>6</xdr:row>
      <xdr:rowOff>15240</xdr:rowOff>
    </xdr:to>
    <xdr:pic>
      <xdr:nvPicPr>
        <xdr:cNvPr id="2092" name="Picture 3">
          <a:extLst>
            <a:ext uri="{FF2B5EF4-FFF2-40B4-BE49-F238E27FC236}">
              <a16:creationId xmlns:a16="http://schemas.microsoft.com/office/drawing/2014/main" id="{C91E8EF2-8071-644A-3D73-64218F0DE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94360"/>
          <a:ext cx="8305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45E44-0704-4B28-A35B-59B483D56DF8}">
  <sheetPr>
    <tabColor theme="4" tint="0.59999389629810485"/>
  </sheetPr>
  <dimension ref="A1:IV119"/>
  <sheetViews>
    <sheetView showGridLines="0" showRowColHeaders="0" zoomScale="80" zoomScaleNormal="80" workbookViewId="0">
      <selection activeCell="D6" sqref="D6"/>
    </sheetView>
  </sheetViews>
  <sheetFormatPr defaultRowHeight="13.2" x14ac:dyDescent="0.25"/>
  <cols>
    <col min="1" max="1" width="5.88671875" style="265" customWidth="1"/>
    <col min="2" max="2" width="102.5546875" style="265" customWidth="1"/>
    <col min="3" max="16384" width="8.88671875" style="265"/>
  </cols>
  <sheetData>
    <row r="1" spans="2:2" ht="21" customHeight="1" x14ac:dyDescent="0.25"/>
    <row r="2" spans="2:2" s="267" customFormat="1" ht="15" customHeight="1" x14ac:dyDescent="0.25">
      <c r="B2" s="266" t="s">
        <v>239</v>
      </c>
    </row>
    <row r="3" spans="2:2" ht="15" customHeight="1" x14ac:dyDescent="0.25">
      <c r="B3" s="268" t="s">
        <v>240</v>
      </c>
    </row>
    <row r="4" spans="2:2" ht="15" customHeight="1" x14ac:dyDescent="0.25">
      <c r="B4" s="268" t="s">
        <v>241</v>
      </c>
    </row>
    <row r="5" spans="2:2" ht="15" customHeight="1" x14ac:dyDescent="0.25">
      <c r="B5" s="268"/>
    </row>
    <row r="6" spans="2:2" ht="19.2" customHeight="1" x14ac:dyDescent="0.25">
      <c r="B6" s="269" t="s">
        <v>242</v>
      </c>
    </row>
    <row r="7" spans="2:2" x14ac:dyDescent="0.25">
      <c r="B7" s="270" t="s">
        <v>243</v>
      </c>
    </row>
    <row r="8" spans="2:2" x14ac:dyDescent="0.25">
      <c r="B8" s="265" t="s">
        <v>244</v>
      </c>
    </row>
    <row r="9" spans="2:2" x14ac:dyDescent="0.25">
      <c r="B9" s="270" t="s">
        <v>245</v>
      </c>
    </row>
    <row r="10" spans="2:2" x14ac:dyDescent="0.25">
      <c r="B10" s="264" t="s">
        <v>246</v>
      </c>
    </row>
    <row r="11" spans="2:2" x14ac:dyDescent="0.25">
      <c r="B11" s="270" t="s">
        <v>247</v>
      </c>
    </row>
    <row r="12" spans="2:2" x14ac:dyDescent="0.25">
      <c r="B12" s="270" t="s">
        <v>248</v>
      </c>
    </row>
    <row r="13" spans="2:2" x14ac:dyDescent="0.25">
      <c r="B13" s="270"/>
    </row>
    <row r="14" spans="2:2" x14ac:dyDescent="0.25">
      <c r="B14" s="270" t="s">
        <v>249</v>
      </c>
    </row>
    <row r="15" spans="2:2" x14ac:dyDescent="0.25">
      <c r="B15" s="271" t="s">
        <v>250</v>
      </c>
    </row>
    <row r="17" spans="2:2" s="271" customFormat="1" x14ac:dyDescent="0.25">
      <c r="B17" s="272" t="s">
        <v>251</v>
      </c>
    </row>
    <row r="18" spans="2:2" x14ac:dyDescent="0.25">
      <c r="B18" s="273" t="s">
        <v>252</v>
      </c>
    </row>
    <row r="19" spans="2:2" x14ac:dyDescent="0.25">
      <c r="B19" s="273" t="s">
        <v>253</v>
      </c>
    </row>
    <row r="20" spans="2:2" x14ac:dyDescent="0.25">
      <c r="B20" s="273" t="s">
        <v>254</v>
      </c>
    </row>
    <row r="21" spans="2:2" x14ac:dyDescent="0.25">
      <c r="B21" s="273"/>
    </row>
    <row r="22" spans="2:2" x14ac:dyDescent="0.25">
      <c r="B22" s="273" t="s">
        <v>255</v>
      </c>
    </row>
    <row r="23" spans="2:2" x14ac:dyDescent="0.25">
      <c r="B23" s="273" t="s">
        <v>256</v>
      </c>
    </row>
    <row r="24" spans="2:2" s="270" customFormat="1" x14ac:dyDescent="0.25">
      <c r="B24" s="273" t="s">
        <v>257</v>
      </c>
    </row>
    <row r="25" spans="2:2" x14ac:dyDescent="0.25">
      <c r="B25" s="274" t="s">
        <v>258</v>
      </c>
    </row>
    <row r="26" spans="2:2" x14ac:dyDescent="0.25">
      <c r="B26" s="275" t="s">
        <v>259</v>
      </c>
    </row>
    <row r="27" spans="2:2" x14ac:dyDescent="0.25">
      <c r="B27" s="271"/>
    </row>
    <row r="28" spans="2:2" x14ac:dyDescent="0.25">
      <c r="B28" s="272" t="s">
        <v>260</v>
      </c>
    </row>
    <row r="29" spans="2:2" x14ac:dyDescent="0.25">
      <c r="B29" s="273" t="s">
        <v>261</v>
      </c>
    </row>
    <row r="30" spans="2:2" x14ac:dyDescent="0.25">
      <c r="B30" s="273" t="s">
        <v>262</v>
      </c>
    </row>
    <row r="31" spans="2:2" x14ac:dyDescent="0.25">
      <c r="B31" s="274" t="s">
        <v>263</v>
      </c>
    </row>
    <row r="32" spans="2:2" x14ac:dyDescent="0.25">
      <c r="B32" s="275" t="s">
        <v>264</v>
      </c>
    </row>
    <row r="33" spans="1:256" x14ac:dyDescent="0.25">
      <c r="B33" s="271"/>
    </row>
    <row r="34" spans="1:256" s="271" customFormat="1" x14ac:dyDescent="0.25">
      <c r="B34" s="271" t="s">
        <v>265</v>
      </c>
    </row>
    <row r="35" spans="1:256" x14ac:dyDescent="0.25">
      <c r="B35" s="270" t="s">
        <v>266</v>
      </c>
    </row>
    <row r="36" spans="1:256" x14ac:dyDescent="0.25">
      <c r="B36" s="270"/>
    </row>
    <row r="37" spans="1:256" s="271" customFormat="1" x14ac:dyDescent="0.25">
      <c r="B37" s="272" t="s">
        <v>267</v>
      </c>
    </row>
    <row r="38" spans="1:256" x14ac:dyDescent="0.25">
      <c r="B38" s="273" t="s">
        <v>268</v>
      </c>
    </row>
    <row r="39" spans="1:256" x14ac:dyDescent="0.25">
      <c r="B39" s="273" t="s">
        <v>269</v>
      </c>
    </row>
    <row r="40" spans="1:256" x14ac:dyDescent="0.25">
      <c r="A40" s="271"/>
      <c r="B40" s="275" t="s">
        <v>270</v>
      </c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1"/>
      <c r="AK40" s="271"/>
      <c r="AL40" s="271"/>
      <c r="AM40" s="271"/>
      <c r="AN40" s="271"/>
      <c r="AO40" s="271"/>
      <c r="AP40" s="271"/>
      <c r="AQ40" s="271"/>
      <c r="AR40" s="271"/>
      <c r="AS40" s="271"/>
      <c r="AT40" s="271"/>
      <c r="AU40" s="271"/>
      <c r="AV40" s="271"/>
      <c r="AW40" s="271"/>
      <c r="AX40" s="271"/>
      <c r="AY40" s="271"/>
      <c r="AZ40" s="271"/>
      <c r="BA40" s="271"/>
      <c r="BB40" s="271"/>
      <c r="BC40" s="271"/>
      <c r="BD40" s="271"/>
      <c r="BE40" s="271"/>
      <c r="BF40" s="271"/>
      <c r="BG40" s="271"/>
      <c r="BH40" s="271"/>
      <c r="BI40" s="271"/>
      <c r="BJ40" s="271"/>
      <c r="BK40" s="271"/>
      <c r="BL40" s="271"/>
      <c r="BM40" s="271"/>
      <c r="BN40" s="271"/>
      <c r="BO40" s="271"/>
      <c r="BP40" s="271"/>
      <c r="BQ40" s="271"/>
      <c r="BR40" s="271"/>
      <c r="BS40" s="271"/>
      <c r="BT40" s="271"/>
      <c r="BU40" s="271"/>
      <c r="BV40" s="271"/>
      <c r="BW40" s="271"/>
      <c r="BX40" s="271"/>
      <c r="BY40" s="271"/>
      <c r="BZ40" s="271"/>
      <c r="CA40" s="271"/>
      <c r="CB40" s="271"/>
      <c r="CC40" s="271"/>
      <c r="CD40" s="271"/>
      <c r="CE40" s="271"/>
      <c r="CF40" s="271"/>
      <c r="CG40" s="271"/>
      <c r="CH40" s="271"/>
      <c r="CI40" s="271"/>
      <c r="CJ40" s="271"/>
      <c r="CK40" s="271"/>
      <c r="CL40" s="271"/>
      <c r="CM40" s="271"/>
      <c r="CN40" s="271"/>
      <c r="CO40" s="271"/>
      <c r="CP40" s="271"/>
      <c r="CQ40" s="271"/>
      <c r="CR40" s="271"/>
      <c r="CS40" s="271"/>
      <c r="CT40" s="271"/>
      <c r="CU40" s="271"/>
      <c r="CV40" s="271"/>
      <c r="CW40" s="271"/>
      <c r="CX40" s="271"/>
      <c r="CY40" s="271"/>
      <c r="CZ40" s="271"/>
      <c r="DA40" s="271"/>
      <c r="DB40" s="271"/>
      <c r="DC40" s="271"/>
      <c r="DD40" s="271"/>
      <c r="DE40" s="271"/>
      <c r="DF40" s="271"/>
      <c r="DG40" s="271"/>
      <c r="DH40" s="271"/>
      <c r="DI40" s="271"/>
      <c r="DJ40" s="271"/>
      <c r="DK40" s="271"/>
      <c r="DL40" s="271"/>
      <c r="DM40" s="271"/>
      <c r="DN40" s="271"/>
      <c r="DO40" s="271"/>
      <c r="DP40" s="271"/>
      <c r="DQ40" s="271"/>
      <c r="DR40" s="271"/>
      <c r="DS40" s="271"/>
      <c r="DT40" s="271"/>
      <c r="DU40" s="271"/>
      <c r="DV40" s="271"/>
      <c r="DW40" s="271"/>
      <c r="DX40" s="271"/>
      <c r="DY40" s="271"/>
      <c r="DZ40" s="271"/>
      <c r="EA40" s="271"/>
      <c r="EB40" s="271"/>
      <c r="EC40" s="271"/>
      <c r="ED40" s="271"/>
      <c r="EE40" s="271"/>
      <c r="EF40" s="271"/>
      <c r="EG40" s="271"/>
      <c r="EH40" s="271"/>
      <c r="EI40" s="271"/>
      <c r="EJ40" s="271"/>
      <c r="EK40" s="271"/>
      <c r="EL40" s="271"/>
      <c r="EM40" s="271"/>
      <c r="EN40" s="271"/>
      <c r="EO40" s="271"/>
      <c r="EP40" s="271"/>
      <c r="EQ40" s="271"/>
      <c r="ER40" s="271"/>
      <c r="ES40" s="271"/>
      <c r="ET40" s="271"/>
      <c r="EU40" s="271"/>
      <c r="EV40" s="271"/>
      <c r="EW40" s="271"/>
      <c r="EX40" s="271"/>
      <c r="EY40" s="271"/>
      <c r="EZ40" s="271"/>
      <c r="FA40" s="271"/>
      <c r="FB40" s="271"/>
      <c r="FC40" s="271"/>
      <c r="FD40" s="271"/>
      <c r="FE40" s="271"/>
      <c r="FF40" s="271"/>
      <c r="FG40" s="271"/>
      <c r="FH40" s="271"/>
      <c r="FI40" s="271"/>
      <c r="FJ40" s="271"/>
      <c r="FK40" s="271"/>
      <c r="FL40" s="271"/>
      <c r="FM40" s="271"/>
      <c r="FN40" s="271"/>
      <c r="FO40" s="271"/>
      <c r="FP40" s="271"/>
      <c r="FQ40" s="271"/>
      <c r="FR40" s="271"/>
      <c r="FS40" s="271"/>
      <c r="FT40" s="271"/>
      <c r="FU40" s="271"/>
      <c r="FV40" s="271"/>
      <c r="FW40" s="271"/>
      <c r="FX40" s="271"/>
      <c r="FY40" s="271"/>
      <c r="FZ40" s="271"/>
      <c r="GA40" s="271"/>
      <c r="GB40" s="271"/>
      <c r="GC40" s="271"/>
      <c r="GD40" s="271"/>
      <c r="GE40" s="271"/>
      <c r="GF40" s="271"/>
      <c r="GG40" s="271"/>
      <c r="GH40" s="271"/>
      <c r="GI40" s="271"/>
      <c r="GJ40" s="271"/>
      <c r="GK40" s="271"/>
      <c r="GL40" s="271"/>
      <c r="GM40" s="271"/>
      <c r="GN40" s="271"/>
      <c r="GO40" s="271"/>
      <c r="GP40" s="271"/>
      <c r="GQ40" s="271"/>
      <c r="GR40" s="271"/>
      <c r="GS40" s="271"/>
      <c r="GT40" s="271"/>
      <c r="GU40" s="271"/>
      <c r="GV40" s="271"/>
      <c r="GW40" s="271"/>
      <c r="GX40" s="271"/>
      <c r="GY40" s="271"/>
      <c r="GZ40" s="271"/>
      <c r="HA40" s="271"/>
      <c r="HB40" s="271"/>
      <c r="HC40" s="271"/>
      <c r="HD40" s="271"/>
      <c r="HE40" s="271"/>
      <c r="HF40" s="271"/>
      <c r="HG40" s="271"/>
      <c r="HH40" s="271"/>
      <c r="HI40" s="271"/>
      <c r="HJ40" s="271"/>
      <c r="HK40" s="271"/>
      <c r="HL40" s="271"/>
      <c r="HM40" s="271"/>
      <c r="HN40" s="271"/>
      <c r="HO40" s="271"/>
      <c r="HP40" s="271"/>
      <c r="HQ40" s="271"/>
      <c r="HR40" s="271"/>
      <c r="HS40" s="271"/>
      <c r="HT40" s="271"/>
      <c r="HU40" s="271"/>
      <c r="HV40" s="271"/>
      <c r="HW40" s="271"/>
      <c r="HX40" s="271"/>
      <c r="HY40" s="271"/>
      <c r="HZ40" s="271"/>
      <c r="IA40" s="271"/>
      <c r="IB40" s="271"/>
      <c r="IC40" s="271"/>
      <c r="ID40" s="271"/>
      <c r="IE40" s="271"/>
      <c r="IF40" s="271"/>
      <c r="IG40" s="271"/>
      <c r="IH40" s="271"/>
      <c r="II40" s="271"/>
      <c r="IJ40" s="271"/>
      <c r="IK40" s="271"/>
      <c r="IL40" s="271"/>
      <c r="IM40" s="271"/>
      <c r="IN40" s="271"/>
      <c r="IO40" s="271"/>
      <c r="IP40" s="271"/>
      <c r="IQ40" s="271"/>
      <c r="IR40" s="271"/>
      <c r="IS40" s="271"/>
      <c r="IT40" s="271"/>
      <c r="IU40" s="271"/>
      <c r="IV40" s="271"/>
    </row>
    <row r="41" spans="1:256" x14ac:dyDescent="0.25">
      <c r="A41" s="271"/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1"/>
      <c r="Y41" s="271"/>
      <c r="Z41" s="271"/>
      <c r="AA41" s="271"/>
      <c r="AB41" s="271"/>
      <c r="AC41" s="271"/>
      <c r="AD41" s="271"/>
      <c r="AE41" s="271"/>
      <c r="AF41" s="271"/>
      <c r="AG41" s="271"/>
      <c r="AH41" s="271"/>
      <c r="AI41" s="271"/>
      <c r="AJ41" s="271"/>
      <c r="AK41" s="271"/>
      <c r="AL41" s="271"/>
      <c r="AM41" s="271"/>
      <c r="AN41" s="271"/>
      <c r="AO41" s="271"/>
      <c r="AP41" s="271"/>
      <c r="AQ41" s="271"/>
      <c r="AR41" s="271"/>
      <c r="AS41" s="271"/>
      <c r="AT41" s="271"/>
      <c r="AU41" s="271"/>
      <c r="AV41" s="271"/>
      <c r="AW41" s="271"/>
      <c r="AX41" s="271"/>
      <c r="AY41" s="271"/>
      <c r="AZ41" s="271"/>
      <c r="BA41" s="271"/>
      <c r="BB41" s="271"/>
      <c r="BC41" s="271"/>
      <c r="BD41" s="271"/>
      <c r="BE41" s="271"/>
      <c r="BF41" s="271"/>
      <c r="BG41" s="271"/>
      <c r="BH41" s="271"/>
      <c r="BI41" s="271"/>
      <c r="BJ41" s="271"/>
      <c r="BK41" s="271"/>
      <c r="BL41" s="271"/>
      <c r="BM41" s="271"/>
      <c r="BN41" s="271"/>
      <c r="BO41" s="271"/>
      <c r="BP41" s="271"/>
      <c r="BQ41" s="271"/>
      <c r="BR41" s="271"/>
      <c r="BS41" s="271"/>
      <c r="BT41" s="271"/>
      <c r="BU41" s="271"/>
      <c r="BV41" s="271"/>
      <c r="BW41" s="271"/>
      <c r="BX41" s="271"/>
      <c r="BY41" s="271"/>
      <c r="BZ41" s="271"/>
      <c r="CA41" s="271"/>
      <c r="CB41" s="271"/>
      <c r="CC41" s="271"/>
      <c r="CD41" s="271"/>
      <c r="CE41" s="271"/>
      <c r="CF41" s="271"/>
      <c r="CG41" s="271"/>
      <c r="CH41" s="271"/>
      <c r="CI41" s="271"/>
      <c r="CJ41" s="271"/>
      <c r="CK41" s="271"/>
      <c r="CL41" s="271"/>
      <c r="CM41" s="271"/>
      <c r="CN41" s="271"/>
      <c r="CO41" s="271"/>
      <c r="CP41" s="271"/>
      <c r="CQ41" s="271"/>
      <c r="CR41" s="271"/>
      <c r="CS41" s="271"/>
      <c r="CT41" s="271"/>
      <c r="CU41" s="271"/>
      <c r="CV41" s="271"/>
      <c r="CW41" s="271"/>
      <c r="CX41" s="271"/>
      <c r="CY41" s="271"/>
      <c r="CZ41" s="271"/>
      <c r="DA41" s="271"/>
      <c r="DB41" s="271"/>
      <c r="DC41" s="271"/>
      <c r="DD41" s="271"/>
      <c r="DE41" s="271"/>
      <c r="DF41" s="271"/>
      <c r="DG41" s="271"/>
      <c r="DH41" s="271"/>
      <c r="DI41" s="271"/>
      <c r="DJ41" s="271"/>
      <c r="DK41" s="271"/>
      <c r="DL41" s="271"/>
      <c r="DM41" s="271"/>
      <c r="DN41" s="271"/>
      <c r="DO41" s="271"/>
      <c r="DP41" s="271"/>
      <c r="DQ41" s="271"/>
      <c r="DR41" s="271"/>
      <c r="DS41" s="271"/>
      <c r="DT41" s="271"/>
      <c r="DU41" s="271"/>
      <c r="DV41" s="271"/>
      <c r="DW41" s="271"/>
      <c r="DX41" s="271"/>
      <c r="DY41" s="271"/>
      <c r="DZ41" s="271"/>
      <c r="EA41" s="271"/>
      <c r="EB41" s="271"/>
      <c r="EC41" s="271"/>
      <c r="ED41" s="271"/>
      <c r="EE41" s="271"/>
      <c r="EF41" s="271"/>
      <c r="EG41" s="271"/>
      <c r="EH41" s="271"/>
      <c r="EI41" s="271"/>
      <c r="EJ41" s="271"/>
      <c r="EK41" s="271"/>
      <c r="EL41" s="271"/>
      <c r="EM41" s="271"/>
      <c r="EN41" s="271"/>
      <c r="EO41" s="271"/>
      <c r="EP41" s="271"/>
      <c r="EQ41" s="271"/>
      <c r="ER41" s="271"/>
      <c r="ES41" s="271"/>
      <c r="ET41" s="271"/>
      <c r="EU41" s="271"/>
      <c r="EV41" s="271"/>
      <c r="EW41" s="271"/>
      <c r="EX41" s="271"/>
      <c r="EY41" s="271"/>
      <c r="EZ41" s="271"/>
      <c r="FA41" s="271"/>
      <c r="FB41" s="271"/>
      <c r="FC41" s="271"/>
      <c r="FD41" s="271"/>
      <c r="FE41" s="271"/>
      <c r="FF41" s="271"/>
      <c r="FG41" s="271"/>
      <c r="FH41" s="271"/>
      <c r="FI41" s="271"/>
      <c r="FJ41" s="271"/>
      <c r="FK41" s="271"/>
      <c r="FL41" s="271"/>
      <c r="FM41" s="271"/>
      <c r="FN41" s="271"/>
      <c r="FO41" s="271"/>
      <c r="FP41" s="271"/>
      <c r="FQ41" s="271"/>
      <c r="FR41" s="271"/>
      <c r="FS41" s="271"/>
      <c r="FT41" s="271"/>
      <c r="FU41" s="271"/>
      <c r="FV41" s="271"/>
      <c r="FW41" s="271"/>
      <c r="FX41" s="271"/>
      <c r="FY41" s="271"/>
      <c r="FZ41" s="271"/>
      <c r="GA41" s="271"/>
      <c r="GB41" s="271"/>
      <c r="GC41" s="271"/>
      <c r="GD41" s="271"/>
      <c r="GE41" s="271"/>
      <c r="GF41" s="271"/>
      <c r="GG41" s="271"/>
      <c r="GH41" s="271"/>
      <c r="GI41" s="271"/>
      <c r="GJ41" s="271"/>
      <c r="GK41" s="271"/>
      <c r="GL41" s="271"/>
      <c r="GM41" s="271"/>
      <c r="GN41" s="271"/>
      <c r="GO41" s="271"/>
      <c r="GP41" s="271"/>
      <c r="GQ41" s="271"/>
      <c r="GR41" s="271"/>
      <c r="GS41" s="271"/>
      <c r="GT41" s="271"/>
      <c r="GU41" s="271"/>
      <c r="GV41" s="271"/>
      <c r="GW41" s="271"/>
      <c r="GX41" s="271"/>
      <c r="GY41" s="271"/>
      <c r="GZ41" s="271"/>
      <c r="HA41" s="271"/>
      <c r="HB41" s="271"/>
      <c r="HC41" s="271"/>
      <c r="HD41" s="271"/>
      <c r="HE41" s="271"/>
      <c r="HF41" s="271"/>
      <c r="HG41" s="271"/>
      <c r="HH41" s="271"/>
      <c r="HI41" s="271"/>
      <c r="HJ41" s="271"/>
      <c r="HK41" s="271"/>
      <c r="HL41" s="271"/>
      <c r="HM41" s="271"/>
      <c r="HN41" s="271"/>
      <c r="HO41" s="271"/>
      <c r="HP41" s="271"/>
      <c r="HQ41" s="271"/>
      <c r="HR41" s="271"/>
      <c r="HS41" s="271"/>
      <c r="HT41" s="271"/>
      <c r="HU41" s="271"/>
      <c r="HV41" s="271"/>
      <c r="HW41" s="271"/>
      <c r="HX41" s="271"/>
      <c r="HY41" s="271"/>
      <c r="HZ41" s="271"/>
      <c r="IA41" s="271"/>
      <c r="IB41" s="271"/>
      <c r="IC41" s="271"/>
      <c r="ID41" s="271"/>
      <c r="IE41" s="271"/>
      <c r="IF41" s="271"/>
      <c r="IG41" s="271"/>
      <c r="IH41" s="271"/>
      <c r="II41" s="271"/>
      <c r="IJ41" s="271"/>
      <c r="IK41" s="271"/>
      <c r="IL41" s="271"/>
      <c r="IM41" s="271"/>
      <c r="IN41" s="271"/>
      <c r="IO41" s="271"/>
      <c r="IP41" s="271"/>
      <c r="IQ41" s="271"/>
      <c r="IR41" s="271"/>
      <c r="IS41" s="271"/>
      <c r="IT41" s="271"/>
      <c r="IU41" s="271"/>
      <c r="IV41" s="271"/>
    </row>
    <row r="42" spans="1:256" x14ac:dyDescent="0.25">
      <c r="A42" s="271"/>
      <c r="B42" s="272" t="s">
        <v>271</v>
      </c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1"/>
      <c r="AK42" s="271"/>
      <c r="AL42" s="271"/>
      <c r="AM42" s="271"/>
      <c r="AN42" s="271"/>
      <c r="AO42" s="271"/>
      <c r="AP42" s="271"/>
      <c r="AQ42" s="271"/>
      <c r="AR42" s="271"/>
      <c r="AS42" s="271"/>
      <c r="AT42" s="271"/>
      <c r="AU42" s="271"/>
      <c r="AV42" s="271"/>
      <c r="AW42" s="271"/>
      <c r="AX42" s="271"/>
      <c r="AY42" s="271"/>
      <c r="AZ42" s="271"/>
      <c r="BA42" s="271"/>
      <c r="BB42" s="271"/>
      <c r="BC42" s="271"/>
      <c r="BD42" s="271"/>
      <c r="BE42" s="271"/>
      <c r="BF42" s="271"/>
      <c r="BG42" s="271"/>
      <c r="BH42" s="271"/>
      <c r="BI42" s="271"/>
      <c r="BJ42" s="271"/>
      <c r="BK42" s="271"/>
      <c r="BL42" s="271"/>
      <c r="BM42" s="271"/>
      <c r="BN42" s="271"/>
      <c r="BO42" s="271"/>
      <c r="BP42" s="271"/>
      <c r="BQ42" s="271"/>
      <c r="BR42" s="271"/>
      <c r="BS42" s="271"/>
      <c r="BT42" s="271"/>
      <c r="BU42" s="271"/>
      <c r="BV42" s="271"/>
      <c r="BW42" s="271"/>
      <c r="BX42" s="271"/>
      <c r="BY42" s="271"/>
      <c r="BZ42" s="271"/>
      <c r="CA42" s="271"/>
      <c r="CB42" s="271"/>
      <c r="CC42" s="271"/>
      <c r="CD42" s="271"/>
      <c r="CE42" s="271"/>
      <c r="CF42" s="271"/>
      <c r="CG42" s="271"/>
      <c r="CH42" s="271"/>
      <c r="CI42" s="271"/>
      <c r="CJ42" s="271"/>
      <c r="CK42" s="271"/>
      <c r="CL42" s="271"/>
      <c r="CM42" s="271"/>
      <c r="CN42" s="271"/>
      <c r="CO42" s="271"/>
      <c r="CP42" s="271"/>
      <c r="CQ42" s="271"/>
      <c r="CR42" s="271"/>
      <c r="CS42" s="271"/>
      <c r="CT42" s="271"/>
      <c r="CU42" s="271"/>
      <c r="CV42" s="271"/>
      <c r="CW42" s="271"/>
      <c r="CX42" s="271"/>
      <c r="CY42" s="271"/>
      <c r="CZ42" s="271"/>
      <c r="DA42" s="271"/>
      <c r="DB42" s="271"/>
      <c r="DC42" s="271"/>
      <c r="DD42" s="271"/>
      <c r="DE42" s="271"/>
      <c r="DF42" s="271"/>
      <c r="DG42" s="271"/>
      <c r="DH42" s="271"/>
      <c r="DI42" s="271"/>
      <c r="DJ42" s="271"/>
      <c r="DK42" s="271"/>
      <c r="DL42" s="271"/>
      <c r="DM42" s="271"/>
      <c r="DN42" s="271"/>
      <c r="DO42" s="271"/>
      <c r="DP42" s="271"/>
      <c r="DQ42" s="271"/>
      <c r="DR42" s="271"/>
      <c r="DS42" s="271"/>
      <c r="DT42" s="271"/>
      <c r="DU42" s="271"/>
      <c r="DV42" s="271"/>
      <c r="DW42" s="271"/>
      <c r="DX42" s="271"/>
      <c r="DY42" s="271"/>
      <c r="DZ42" s="271"/>
      <c r="EA42" s="271"/>
      <c r="EB42" s="271"/>
      <c r="EC42" s="271"/>
      <c r="ED42" s="271"/>
      <c r="EE42" s="271"/>
      <c r="EF42" s="271"/>
      <c r="EG42" s="271"/>
      <c r="EH42" s="271"/>
      <c r="EI42" s="271"/>
      <c r="EJ42" s="271"/>
      <c r="EK42" s="271"/>
      <c r="EL42" s="271"/>
      <c r="EM42" s="271"/>
      <c r="EN42" s="271"/>
      <c r="EO42" s="271"/>
      <c r="EP42" s="271"/>
      <c r="EQ42" s="271"/>
      <c r="ER42" s="271"/>
      <c r="ES42" s="271"/>
      <c r="ET42" s="271"/>
      <c r="EU42" s="271"/>
      <c r="EV42" s="271"/>
      <c r="EW42" s="271"/>
      <c r="EX42" s="271"/>
      <c r="EY42" s="271"/>
      <c r="EZ42" s="271"/>
      <c r="FA42" s="271"/>
      <c r="FB42" s="271"/>
      <c r="FC42" s="271"/>
      <c r="FD42" s="271"/>
      <c r="FE42" s="271"/>
      <c r="FF42" s="271"/>
      <c r="FG42" s="271"/>
      <c r="FH42" s="271"/>
      <c r="FI42" s="271"/>
      <c r="FJ42" s="271"/>
      <c r="FK42" s="271"/>
      <c r="FL42" s="271"/>
      <c r="FM42" s="271"/>
      <c r="FN42" s="271"/>
      <c r="FO42" s="271"/>
      <c r="FP42" s="271"/>
      <c r="FQ42" s="271"/>
      <c r="FR42" s="271"/>
      <c r="FS42" s="271"/>
      <c r="FT42" s="271"/>
      <c r="FU42" s="271"/>
      <c r="FV42" s="271"/>
      <c r="FW42" s="271"/>
      <c r="FX42" s="271"/>
      <c r="FY42" s="271"/>
      <c r="FZ42" s="271"/>
      <c r="GA42" s="271"/>
      <c r="GB42" s="271"/>
      <c r="GC42" s="271"/>
      <c r="GD42" s="271"/>
      <c r="GE42" s="271"/>
      <c r="GF42" s="271"/>
      <c r="GG42" s="271"/>
      <c r="GH42" s="271"/>
      <c r="GI42" s="271"/>
      <c r="GJ42" s="271"/>
      <c r="GK42" s="271"/>
      <c r="GL42" s="271"/>
      <c r="GM42" s="271"/>
      <c r="GN42" s="271"/>
      <c r="GO42" s="271"/>
      <c r="GP42" s="271"/>
      <c r="GQ42" s="271"/>
      <c r="GR42" s="271"/>
      <c r="GS42" s="271"/>
      <c r="GT42" s="271"/>
      <c r="GU42" s="271"/>
      <c r="GV42" s="271"/>
      <c r="GW42" s="271"/>
      <c r="GX42" s="271"/>
      <c r="GY42" s="271"/>
      <c r="GZ42" s="271"/>
      <c r="HA42" s="271"/>
      <c r="HB42" s="271"/>
      <c r="HC42" s="271"/>
      <c r="HD42" s="271"/>
      <c r="HE42" s="271"/>
      <c r="HF42" s="271"/>
      <c r="HG42" s="271"/>
      <c r="HH42" s="271"/>
      <c r="HI42" s="271"/>
      <c r="HJ42" s="271"/>
      <c r="HK42" s="271"/>
      <c r="HL42" s="271"/>
      <c r="HM42" s="271"/>
      <c r="HN42" s="271"/>
      <c r="HO42" s="271"/>
      <c r="HP42" s="271"/>
      <c r="HQ42" s="271"/>
      <c r="HR42" s="271"/>
      <c r="HS42" s="271"/>
      <c r="HT42" s="271"/>
      <c r="HU42" s="271"/>
      <c r="HV42" s="271"/>
      <c r="HW42" s="271"/>
      <c r="HX42" s="271"/>
      <c r="HY42" s="271"/>
      <c r="HZ42" s="271"/>
      <c r="IA42" s="271"/>
      <c r="IB42" s="271"/>
      <c r="IC42" s="271"/>
      <c r="ID42" s="271"/>
      <c r="IE42" s="271"/>
      <c r="IF42" s="271"/>
      <c r="IG42" s="271"/>
      <c r="IH42" s="271"/>
      <c r="II42" s="271"/>
      <c r="IJ42" s="271"/>
      <c r="IK42" s="271"/>
      <c r="IL42" s="271"/>
      <c r="IM42" s="271"/>
      <c r="IN42" s="271"/>
      <c r="IO42" s="271"/>
      <c r="IP42" s="271"/>
      <c r="IQ42" s="271"/>
      <c r="IR42" s="271"/>
      <c r="IS42" s="271"/>
      <c r="IT42" s="271"/>
      <c r="IU42" s="271"/>
      <c r="IV42" s="271"/>
    </row>
    <row r="43" spans="1:256" x14ac:dyDescent="0.25">
      <c r="A43" s="271"/>
      <c r="B43" s="276" t="s">
        <v>272</v>
      </c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271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1"/>
      <c r="AI43" s="271"/>
      <c r="AJ43" s="271"/>
      <c r="AK43" s="271"/>
      <c r="AL43" s="271"/>
      <c r="AM43" s="271"/>
      <c r="AN43" s="271"/>
      <c r="AO43" s="271"/>
      <c r="AP43" s="271"/>
      <c r="AQ43" s="271"/>
      <c r="AR43" s="271"/>
      <c r="AS43" s="271"/>
      <c r="AT43" s="271"/>
      <c r="AU43" s="271"/>
      <c r="AV43" s="271"/>
      <c r="AW43" s="271"/>
      <c r="AX43" s="271"/>
      <c r="AY43" s="271"/>
      <c r="AZ43" s="271"/>
      <c r="BA43" s="271"/>
      <c r="BB43" s="271"/>
      <c r="BC43" s="271"/>
      <c r="BD43" s="271"/>
      <c r="BE43" s="271"/>
      <c r="BF43" s="271"/>
      <c r="BG43" s="271"/>
      <c r="BH43" s="271"/>
      <c r="BI43" s="271"/>
      <c r="BJ43" s="271"/>
      <c r="BK43" s="271"/>
      <c r="BL43" s="271"/>
      <c r="BM43" s="271"/>
      <c r="BN43" s="271"/>
      <c r="BO43" s="271"/>
      <c r="BP43" s="271"/>
      <c r="BQ43" s="271"/>
      <c r="BR43" s="271"/>
      <c r="BS43" s="271"/>
      <c r="BT43" s="271"/>
      <c r="BU43" s="271"/>
      <c r="BV43" s="271"/>
      <c r="BW43" s="271"/>
      <c r="BX43" s="271"/>
      <c r="BY43" s="271"/>
      <c r="BZ43" s="271"/>
      <c r="CA43" s="271"/>
      <c r="CB43" s="271"/>
      <c r="CC43" s="271"/>
      <c r="CD43" s="271"/>
      <c r="CE43" s="271"/>
      <c r="CF43" s="271"/>
      <c r="CG43" s="271"/>
      <c r="CH43" s="271"/>
      <c r="CI43" s="271"/>
      <c r="CJ43" s="271"/>
      <c r="CK43" s="271"/>
      <c r="CL43" s="271"/>
      <c r="CM43" s="271"/>
      <c r="CN43" s="271"/>
      <c r="CO43" s="271"/>
      <c r="CP43" s="271"/>
      <c r="CQ43" s="271"/>
      <c r="CR43" s="271"/>
      <c r="CS43" s="271"/>
      <c r="CT43" s="271"/>
      <c r="CU43" s="271"/>
      <c r="CV43" s="271"/>
      <c r="CW43" s="271"/>
      <c r="CX43" s="271"/>
      <c r="CY43" s="271"/>
      <c r="CZ43" s="271"/>
      <c r="DA43" s="271"/>
      <c r="DB43" s="271"/>
      <c r="DC43" s="271"/>
      <c r="DD43" s="271"/>
      <c r="DE43" s="271"/>
      <c r="DF43" s="271"/>
      <c r="DG43" s="271"/>
      <c r="DH43" s="271"/>
      <c r="DI43" s="271"/>
      <c r="DJ43" s="271"/>
      <c r="DK43" s="271"/>
      <c r="DL43" s="271"/>
      <c r="DM43" s="271"/>
      <c r="DN43" s="271"/>
      <c r="DO43" s="271"/>
      <c r="DP43" s="271"/>
      <c r="DQ43" s="271"/>
      <c r="DR43" s="271"/>
      <c r="DS43" s="271"/>
      <c r="DT43" s="271"/>
      <c r="DU43" s="271"/>
      <c r="DV43" s="271"/>
      <c r="DW43" s="271"/>
      <c r="DX43" s="271"/>
      <c r="DY43" s="271"/>
      <c r="DZ43" s="271"/>
      <c r="EA43" s="271"/>
      <c r="EB43" s="271"/>
      <c r="EC43" s="271"/>
      <c r="ED43" s="271"/>
      <c r="EE43" s="271"/>
      <c r="EF43" s="271"/>
      <c r="EG43" s="271"/>
      <c r="EH43" s="271"/>
      <c r="EI43" s="271"/>
      <c r="EJ43" s="271"/>
      <c r="EK43" s="271"/>
      <c r="EL43" s="271"/>
      <c r="EM43" s="271"/>
      <c r="EN43" s="271"/>
      <c r="EO43" s="271"/>
      <c r="EP43" s="271"/>
      <c r="EQ43" s="271"/>
      <c r="ER43" s="271"/>
      <c r="ES43" s="271"/>
      <c r="ET43" s="271"/>
      <c r="EU43" s="271"/>
      <c r="EV43" s="271"/>
      <c r="EW43" s="271"/>
      <c r="EX43" s="271"/>
      <c r="EY43" s="271"/>
      <c r="EZ43" s="271"/>
      <c r="FA43" s="271"/>
      <c r="FB43" s="271"/>
      <c r="FC43" s="271"/>
      <c r="FD43" s="271"/>
      <c r="FE43" s="271"/>
      <c r="FF43" s="271"/>
      <c r="FG43" s="271"/>
      <c r="FH43" s="271"/>
      <c r="FI43" s="271"/>
      <c r="FJ43" s="271"/>
      <c r="FK43" s="271"/>
      <c r="FL43" s="271"/>
      <c r="FM43" s="271"/>
      <c r="FN43" s="271"/>
      <c r="FO43" s="271"/>
      <c r="FP43" s="271"/>
      <c r="FQ43" s="271"/>
      <c r="FR43" s="271"/>
      <c r="FS43" s="271"/>
      <c r="FT43" s="271"/>
      <c r="FU43" s="271"/>
      <c r="FV43" s="271"/>
      <c r="FW43" s="271"/>
      <c r="FX43" s="271"/>
      <c r="FY43" s="271"/>
      <c r="FZ43" s="271"/>
      <c r="GA43" s="271"/>
      <c r="GB43" s="271"/>
      <c r="GC43" s="271"/>
      <c r="GD43" s="271"/>
      <c r="GE43" s="271"/>
      <c r="GF43" s="271"/>
      <c r="GG43" s="271"/>
      <c r="GH43" s="271"/>
      <c r="GI43" s="271"/>
      <c r="GJ43" s="271"/>
      <c r="GK43" s="271"/>
      <c r="GL43" s="271"/>
      <c r="GM43" s="271"/>
      <c r="GN43" s="271"/>
      <c r="GO43" s="271"/>
      <c r="GP43" s="271"/>
      <c r="GQ43" s="271"/>
      <c r="GR43" s="271"/>
      <c r="GS43" s="271"/>
      <c r="GT43" s="271"/>
      <c r="GU43" s="271"/>
      <c r="GV43" s="271"/>
      <c r="GW43" s="271"/>
      <c r="GX43" s="271"/>
      <c r="GY43" s="271"/>
      <c r="GZ43" s="271"/>
      <c r="HA43" s="271"/>
      <c r="HB43" s="271"/>
      <c r="HC43" s="271"/>
      <c r="HD43" s="271"/>
      <c r="HE43" s="271"/>
      <c r="HF43" s="271"/>
      <c r="HG43" s="271"/>
      <c r="HH43" s="271"/>
      <c r="HI43" s="271"/>
      <c r="HJ43" s="271"/>
      <c r="HK43" s="271"/>
      <c r="HL43" s="271"/>
      <c r="HM43" s="271"/>
      <c r="HN43" s="271"/>
      <c r="HO43" s="271"/>
      <c r="HP43" s="271"/>
      <c r="HQ43" s="271"/>
      <c r="HR43" s="271"/>
      <c r="HS43" s="271"/>
      <c r="HT43" s="271"/>
      <c r="HU43" s="271"/>
      <c r="HV43" s="271"/>
      <c r="HW43" s="271"/>
      <c r="HX43" s="271"/>
      <c r="HY43" s="271"/>
      <c r="HZ43" s="271"/>
      <c r="IA43" s="271"/>
      <c r="IB43" s="271"/>
      <c r="IC43" s="271"/>
      <c r="ID43" s="271"/>
      <c r="IE43" s="271"/>
      <c r="IF43" s="271"/>
      <c r="IG43" s="271"/>
      <c r="IH43" s="271"/>
      <c r="II43" s="271"/>
      <c r="IJ43" s="271"/>
      <c r="IK43" s="271"/>
      <c r="IL43" s="271"/>
      <c r="IM43" s="271"/>
      <c r="IN43" s="271"/>
      <c r="IO43" s="271"/>
      <c r="IP43" s="271"/>
      <c r="IQ43" s="271"/>
      <c r="IR43" s="271"/>
      <c r="IS43" s="271"/>
      <c r="IT43" s="271"/>
      <c r="IU43" s="271"/>
      <c r="IV43" s="271"/>
    </row>
    <row r="44" spans="1:256" x14ac:dyDescent="0.25">
      <c r="A44" s="271"/>
      <c r="B44" s="271"/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71"/>
      <c r="AI44" s="271"/>
      <c r="AJ44" s="271"/>
      <c r="AK44" s="271"/>
      <c r="AL44" s="271"/>
      <c r="AM44" s="271"/>
      <c r="AN44" s="271"/>
      <c r="AO44" s="271"/>
      <c r="AP44" s="271"/>
      <c r="AQ44" s="271"/>
      <c r="AR44" s="271"/>
      <c r="AS44" s="271"/>
      <c r="AT44" s="271"/>
      <c r="AU44" s="271"/>
      <c r="AV44" s="271"/>
      <c r="AW44" s="271"/>
      <c r="AX44" s="271"/>
      <c r="AY44" s="271"/>
      <c r="AZ44" s="271"/>
      <c r="BA44" s="271"/>
      <c r="BB44" s="271"/>
      <c r="BC44" s="271"/>
      <c r="BD44" s="271"/>
      <c r="BE44" s="271"/>
      <c r="BF44" s="271"/>
      <c r="BG44" s="271"/>
      <c r="BH44" s="271"/>
      <c r="BI44" s="271"/>
      <c r="BJ44" s="271"/>
      <c r="BK44" s="271"/>
      <c r="BL44" s="271"/>
      <c r="BM44" s="271"/>
      <c r="BN44" s="271"/>
      <c r="BO44" s="271"/>
      <c r="BP44" s="271"/>
      <c r="BQ44" s="271"/>
      <c r="BR44" s="271"/>
      <c r="BS44" s="271"/>
      <c r="BT44" s="271"/>
      <c r="BU44" s="271"/>
      <c r="BV44" s="271"/>
      <c r="BW44" s="271"/>
      <c r="BX44" s="271"/>
      <c r="BY44" s="271"/>
      <c r="BZ44" s="271"/>
      <c r="CA44" s="271"/>
      <c r="CB44" s="271"/>
      <c r="CC44" s="271"/>
      <c r="CD44" s="271"/>
      <c r="CE44" s="271"/>
      <c r="CF44" s="271"/>
      <c r="CG44" s="271"/>
      <c r="CH44" s="271"/>
      <c r="CI44" s="271"/>
      <c r="CJ44" s="271"/>
      <c r="CK44" s="271"/>
      <c r="CL44" s="271"/>
      <c r="CM44" s="271"/>
      <c r="CN44" s="271"/>
      <c r="CO44" s="271"/>
      <c r="CP44" s="271"/>
      <c r="CQ44" s="271"/>
      <c r="CR44" s="271"/>
      <c r="CS44" s="271"/>
      <c r="CT44" s="271"/>
      <c r="CU44" s="271"/>
      <c r="CV44" s="271"/>
      <c r="CW44" s="271"/>
      <c r="CX44" s="271"/>
      <c r="CY44" s="271"/>
      <c r="CZ44" s="271"/>
      <c r="DA44" s="271"/>
      <c r="DB44" s="271"/>
      <c r="DC44" s="271"/>
      <c r="DD44" s="271"/>
      <c r="DE44" s="271"/>
      <c r="DF44" s="271"/>
      <c r="DG44" s="271"/>
      <c r="DH44" s="271"/>
      <c r="DI44" s="271"/>
      <c r="DJ44" s="271"/>
      <c r="DK44" s="271"/>
      <c r="DL44" s="271"/>
      <c r="DM44" s="271"/>
      <c r="DN44" s="271"/>
      <c r="DO44" s="271"/>
      <c r="DP44" s="271"/>
      <c r="DQ44" s="271"/>
      <c r="DR44" s="271"/>
      <c r="DS44" s="271"/>
      <c r="DT44" s="271"/>
      <c r="DU44" s="271"/>
      <c r="DV44" s="271"/>
      <c r="DW44" s="271"/>
      <c r="DX44" s="271"/>
      <c r="DY44" s="271"/>
      <c r="DZ44" s="271"/>
      <c r="EA44" s="271"/>
      <c r="EB44" s="271"/>
      <c r="EC44" s="271"/>
      <c r="ED44" s="271"/>
      <c r="EE44" s="271"/>
      <c r="EF44" s="271"/>
      <c r="EG44" s="271"/>
      <c r="EH44" s="271"/>
      <c r="EI44" s="271"/>
      <c r="EJ44" s="271"/>
      <c r="EK44" s="271"/>
      <c r="EL44" s="271"/>
      <c r="EM44" s="271"/>
      <c r="EN44" s="271"/>
      <c r="EO44" s="271"/>
      <c r="EP44" s="271"/>
      <c r="EQ44" s="271"/>
      <c r="ER44" s="271"/>
      <c r="ES44" s="271"/>
      <c r="ET44" s="271"/>
      <c r="EU44" s="271"/>
      <c r="EV44" s="271"/>
      <c r="EW44" s="271"/>
      <c r="EX44" s="271"/>
      <c r="EY44" s="271"/>
      <c r="EZ44" s="271"/>
      <c r="FA44" s="271"/>
      <c r="FB44" s="271"/>
      <c r="FC44" s="271"/>
      <c r="FD44" s="271"/>
      <c r="FE44" s="271"/>
      <c r="FF44" s="271"/>
      <c r="FG44" s="271"/>
      <c r="FH44" s="271"/>
      <c r="FI44" s="271"/>
      <c r="FJ44" s="271"/>
      <c r="FK44" s="271"/>
      <c r="FL44" s="271"/>
      <c r="FM44" s="271"/>
      <c r="FN44" s="271"/>
      <c r="FO44" s="271"/>
      <c r="FP44" s="271"/>
      <c r="FQ44" s="271"/>
      <c r="FR44" s="271"/>
      <c r="FS44" s="271"/>
      <c r="FT44" s="271"/>
      <c r="FU44" s="271"/>
      <c r="FV44" s="271"/>
      <c r="FW44" s="271"/>
      <c r="FX44" s="271"/>
      <c r="FY44" s="271"/>
      <c r="FZ44" s="271"/>
      <c r="GA44" s="271"/>
      <c r="GB44" s="271"/>
      <c r="GC44" s="271"/>
      <c r="GD44" s="271"/>
      <c r="GE44" s="271"/>
      <c r="GF44" s="271"/>
      <c r="GG44" s="271"/>
      <c r="GH44" s="271"/>
      <c r="GI44" s="271"/>
      <c r="GJ44" s="271"/>
      <c r="GK44" s="271"/>
      <c r="GL44" s="271"/>
      <c r="GM44" s="271"/>
      <c r="GN44" s="271"/>
      <c r="GO44" s="271"/>
      <c r="GP44" s="271"/>
      <c r="GQ44" s="271"/>
      <c r="GR44" s="271"/>
      <c r="GS44" s="271"/>
      <c r="GT44" s="271"/>
      <c r="GU44" s="271"/>
      <c r="GV44" s="271"/>
      <c r="GW44" s="271"/>
      <c r="GX44" s="271"/>
      <c r="GY44" s="271"/>
      <c r="GZ44" s="271"/>
      <c r="HA44" s="271"/>
      <c r="HB44" s="271"/>
      <c r="HC44" s="271"/>
      <c r="HD44" s="271"/>
      <c r="HE44" s="271"/>
      <c r="HF44" s="271"/>
      <c r="HG44" s="271"/>
      <c r="HH44" s="271"/>
      <c r="HI44" s="271"/>
      <c r="HJ44" s="271"/>
      <c r="HK44" s="271"/>
      <c r="HL44" s="271"/>
      <c r="HM44" s="271"/>
      <c r="HN44" s="271"/>
      <c r="HO44" s="271"/>
      <c r="HP44" s="271"/>
      <c r="HQ44" s="271"/>
      <c r="HR44" s="271"/>
      <c r="HS44" s="271"/>
      <c r="HT44" s="271"/>
      <c r="HU44" s="271"/>
      <c r="HV44" s="271"/>
      <c r="HW44" s="271"/>
      <c r="HX44" s="271"/>
      <c r="HY44" s="271"/>
      <c r="HZ44" s="271"/>
      <c r="IA44" s="271"/>
      <c r="IB44" s="271"/>
      <c r="IC44" s="271"/>
      <c r="ID44" s="271"/>
      <c r="IE44" s="271"/>
      <c r="IF44" s="271"/>
      <c r="IG44" s="271"/>
      <c r="IH44" s="271"/>
      <c r="II44" s="271"/>
      <c r="IJ44" s="271"/>
      <c r="IK44" s="271"/>
      <c r="IL44" s="271"/>
      <c r="IM44" s="271"/>
      <c r="IN44" s="271"/>
      <c r="IO44" s="271"/>
      <c r="IP44" s="271"/>
      <c r="IQ44" s="271"/>
      <c r="IR44" s="271"/>
      <c r="IS44" s="271"/>
      <c r="IT44" s="271"/>
      <c r="IU44" s="271"/>
      <c r="IV44" s="271"/>
    </row>
    <row r="45" spans="1:256" x14ac:dyDescent="0.25">
      <c r="A45" s="271"/>
      <c r="B45" s="272" t="s">
        <v>273</v>
      </c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1"/>
      <c r="AK45" s="271"/>
      <c r="AL45" s="271"/>
      <c r="AM45" s="271"/>
      <c r="AN45" s="271"/>
      <c r="AO45" s="271"/>
      <c r="AP45" s="271"/>
      <c r="AQ45" s="271"/>
      <c r="AR45" s="271"/>
      <c r="AS45" s="271"/>
      <c r="AT45" s="271"/>
      <c r="AU45" s="271"/>
      <c r="AV45" s="271"/>
      <c r="AW45" s="271"/>
      <c r="AX45" s="271"/>
      <c r="AY45" s="271"/>
      <c r="AZ45" s="271"/>
      <c r="BA45" s="271"/>
      <c r="BB45" s="271"/>
      <c r="BC45" s="271"/>
      <c r="BD45" s="271"/>
      <c r="BE45" s="271"/>
      <c r="BF45" s="271"/>
      <c r="BG45" s="271"/>
      <c r="BH45" s="271"/>
      <c r="BI45" s="271"/>
      <c r="BJ45" s="271"/>
      <c r="BK45" s="271"/>
      <c r="BL45" s="271"/>
      <c r="BM45" s="271"/>
      <c r="BN45" s="271"/>
      <c r="BO45" s="271"/>
      <c r="BP45" s="271"/>
      <c r="BQ45" s="271"/>
      <c r="BR45" s="271"/>
      <c r="BS45" s="271"/>
      <c r="BT45" s="271"/>
      <c r="BU45" s="271"/>
      <c r="BV45" s="271"/>
      <c r="BW45" s="271"/>
      <c r="BX45" s="271"/>
      <c r="BY45" s="271"/>
      <c r="BZ45" s="271"/>
      <c r="CA45" s="271"/>
      <c r="CB45" s="271"/>
      <c r="CC45" s="271"/>
      <c r="CD45" s="271"/>
      <c r="CE45" s="271"/>
      <c r="CF45" s="271"/>
      <c r="CG45" s="271"/>
      <c r="CH45" s="271"/>
      <c r="CI45" s="271"/>
      <c r="CJ45" s="271"/>
      <c r="CK45" s="271"/>
      <c r="CL45" s="271"/>
      <c r="CM45" s="271"/>
      <c r="CN45" s="271"/>
      <c r="CO45" s="271"/>
      <c r="CP45" s="271"/>
      <c r="CQ45" s="271"/>
      <c r="CR45" s="271"/>
      <c r="CS45" s="271"/>
      <c r="CT45" s="271"/>
      <c r="CU45" s="271"/>
      <c r="CV45" s="271"/>
      <c r="CW45" s="271"/>
      <c r="CX45" s="271"/>
      <c r="CY45" s="271"/>
      <c r="CZ45" s="271"/>
      <c r="DA45" s="271"/>
      <c r="DB45" s="271"/>
      <c r="DC45" s="271"/>
      <c r="DD45" s="271"/>
      <c r="DE45" s="271"/>
      <c r="DF45" s="271"/>
      <c r="DG45" s="271"/>
      <c r="DH45" s="271"/>
      <c r="DI45" s="271"/>
      <c r="DJ45" s="271"/>
      <c r="DK45" s="271"/>
      <c r="DL45" s="271"/>
      <c r="DM45" s="271"/>
      <c r="DN45" s="271"/>
      <c r="DO45" s="271"/>
      <c r="DP45" s="271"/>
      <c r="DQ45" s="271"/>
      <c r="DR45" s="271"/>
      <c r="DS45" s="271"/>
      <c r="DT45" s="271"/>
      <c r="DU45" s="271"/>
      <c r="DV45" s="271"/>
      <c r="DW45" s="271"/>
      <c r="DX45" s="271"/>
      <c r="DY45" s="271"/>
      <c r="DZ45" s="271"/>
      <c r="EA45" s="271"/>
      <c r="EB45" s="271"/>
      <c r="EC45" s="271"/>
      <c r="ED45" s="271"/>
      <c r="EE45" s="271"/>
      <c r="EF45" s="271"/>
      <c r="EG45" s="271"/>
      <c r="EH45" s="271"/>
      <c r="EI45" s="271"/>
      <c r="EJ45" s="271"/>
      <c r="EK45" s="271"/>
      <c r="EL45" s="271"/>
      <c r="EM45" s="271"/>
      <c r="EN45" s="271"/>
      <c r="EO45" s="271"/>
      <c r="EP45" s="271"/>
      <c r="EQ45" s="271"/>
      <c r="ER45" s="271"/>
      <c r="ES45" s="271"/>
      <c r="ET45" s="271"/>
      <c r="EU45" s="271"/>
      <c r="EV45" s="271"/>
      <c r="EW45" s="271"/>
      <c r="EX45" s="271"/>
      <c r="EY45" s="271"/>
      <c r="EZ45" s="271"/>
      <c r="FA45" s="271"/>
      <c r="FB45" s="271"/>
      <c r="FC45" s="271"/>
      <c r="FD45" s="271"/>
      <c r="FE45" s="271"/>
      <c r="FF45" s="271"/>
      <c r="FG45" s="271"/>
      <c r="FH45" s="271"/>
      <c r="FI45" s="271"/>
      <c r="FJ45" s="271"/>
      <c r="FK45" s="271"/>
      <c r="FL45" s="271"/>
      <c r="FM45" s="271"/>
      <c r="FN45" s="271"/>
      <c r="FO45" s="271"/>
      <c r="FP45" s="271"/>
      <c r="FQ45" s="271"/>
      <c r="FR45" s="271"/>
      <c r="FS45" s="271"/>
      <c r="FT45" s="271"/>
      <c r="FU45" s="271"/>
      <c r="FV45" s="271"/>
      <c r="FW45" s="271"/>
      <c r="FX45" s="271"/>
      <c r="FY45" s="271"/>
      <c r="FZ45" s="271"/>
      <c r="GA45" s="271"/>
      <c r="GB45" s="271"/>
      <c r="GC45" s="271"/>
      <c r="GD45" s="271"/>
      <c r="GE45" s="271"/>
      <c r="GF45" s="271"/>
      <c r="GG45" s="271"/>
      <c r="GH45" s="271"/>
      <c r="GI45" s="271"/>
      <c r="GJ45" s="271"/>
      <c r="GK45" s="271"/>
      <c r="GL45" s="271"/>
      <c r="GM45" s="271"/>
      <c r="GN45" s="271"/>
      <c r="GO45" s="271"/>
      <c r="GP45" s="271"/>
      <c r="GQ45" s="271"/>
      <c r="GR45" s="271"/>
      <c r="GS45" s="271"/>
      <c r="GT45" s="271"/>
      <c r="GU45" s="271"/>
      <c r="GV45" s="271"/>
      <c r="GW45" s="271"/>
      <c r="GX45" s="271"/>
      <c r="GY45" s="271"/>
      <c r="GZ45" s="271"/>
      <c r="HA45" s="271"/>
      <c r="HB45" s="271"/>
      <c r="HC45" s="271"/>
      <c r="HD45" s="271"/>
      <c r="HE45" s="271"/>
      <c r="HF45" s="271"/>
      <c r="HG45" s="271"/>
      <c r="HH45" s="271"/>
      <c r="HI45" s="271"/>
      <c r="HJ45" s="271"/>
      <c r="HK45" s="271"/>
      <c r="HL45" s="271"/>
      <c r="HM45" s="271"/>
      <c r="HN45" s="271"/>
      <c r="HO45" s="271"/>
      <c r="HP45" s="271"/>
      <c r="HQ45" s="271"/>
      <c r="HR45" s="271"/>
      <c r="HS45" s="271"/>
      <c r="HT45" s="271"/>
      <c r="HU45" s="271"/>
      <c r="HV45" s="271"/>
      <c r="HW45" s="271"/>
      <c r="HX45" s="271"/>
      <c r="HY45" s="271"/>
      <c r="HZ45" s="271"/>
      <c r="IA45" s="271"/>
      <c r="IB45" s="271"/>
      <c r="IC45" s="271"/>
      <c r="ID45" s="271"/>
      <c r="IE45" s="271"/>
      <c r="IF45" s="271"/>
      <c r="IG45" s="271"/>
      <c r="IH45" s="271"/>
      <c r="II45" s="271"/>
      <c r="IJ45" s="271"/>
      <c r="IK45" s="271"/>
      <c r="IL45" s="271"/>
      <c r="IM45" s="271"/>
      <c r="IN45" s="271"/>
      <c r="IO45" s="271"/>
      <c r="IP45" s="271"/>
      <c r="IQ45" s="271"/>
      <c r="IR45" s="271"/>
      <c r="IS45" s="271"/>
      <c r="IT45" s="271"/>
      <c r="IU45" s="271"/>
      <c r="IV45" s="271"/>
    </row>
    <row r="46" spans="1:256" x14ac:dyDescent="0.25">
      <c r="A46" s="271"/>
      <c r="B46" s="276" t="s">
        <v>274</v>
      </c>
      <c r="C46" s="271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71"/>
      <c r="AI46" s="271"/>
      <c r="AJ46" s="271"/>
      <c r="AK46" s="271"/>
      <c r="AL46" s="271"/>
      <c r="AM46" s="271"/>
      <c r="AN46" s="271"/>
      <c r="AO46" s="271"/>
      <c r="AP46" s="271"/>
      <c r="AQ46" s="271"/>
      <c r="AR46" s="271"/>
      <c r="AS46" s="271"/>
      <c r="AT46" s="271"/>
      <c r="AU46" s="271"/>
      <c r="AV46" s="271"/>
      <c r="AW46" s="271"/>
      <c r="AX46" s="271"/>
      <c r="AY46" s="271"/>
      <c r="AZ46" s="271"/>
      <c r="BA46" s="271"/>
      <c r="BB46" s="271"/>
      <c r="BC46" s="271"/>
      <c r="BD46" s="271"/>
      <c r="BE46" s="271"/>
      <c r="BF46" s="271"/>
      <c r="BG46" s="271"/>
      <c r="BH46" s="271"/>
      <c r="BI46" s="271"/>
      <c r="BJ46" s="271"/>
      <c r="BK46" s="271"/>
      <c r="BL46" s="271"/>
      <c r="BM46" s="271"/>
      <c r="BN46" s="271"/>
      <c r="BO46" s="271"/>
      <c r="BP46" s="271"/>
      <c r="BQ46" s="271"/>
      <c r="BR46" s="271"/>
      <c r="BS46" s="271"/>
      <c r="BT46" s="271"/>
      <c r="BU46" s="271"/>
      <c r="BV46" s="271"/>
      <c r="BW46" s="271"/>
      <c r="BX46" s="271"/>
      <c r="BY46" s="271"/>
      <c r="BZ46" s="271"/>
      <c r="CA46" s="271"/>
      <c r="CB46" s="271"/>
      <c r="CC46" s="271"/>
      <c r="CD46" s="271"/>
      <c r="CE46" s="271"/>
      <c r="CF46" s="271"/>
      <c r="CG46" s="271"/>
      <c r="CH46" s="271"/>
      <c r="CI46" s="271"/>
      <c r="CJ46" s="271"/>
      <c r="CK46" s="271"/>
      <c r="CL46" s="271"/>
      <c r="CM46" s="271"/>
      <c r="CN46" s="271"/>
      <c r="CO46" s="271"/>
      <c r="CP46" s="271"/>
      <c r="CQ46" s="271"/>
      <c r="CR46" s="271"/>
      <c r="CS46" s="271"/>
      <c r="CT46" s="271"/>
      <c r="CU46" s="271"/>
      <c r="CV46" s="271"/>
      <c r="CW46" s="271"/>
      <c r="CX46" s="271"/>
      <c r="CY46" s="271"/>
      <c r="CZ46" s="271"/>
      <c r="DA46" s="271"/>
      <c r="DB46" s="271"/>
      <c r="DC46" s="271"/>
      <c r="DD46" s="271"/>
      <c r="DE46" s="271"/>
      <c r="DF46" s="271"/>
      <c r="DG46" s="271"/>
      <c r="DH46" s="271"/>
      <c r="DI46" s="271"/>
      <c r="DJ46" s="271"/>
      <c r="DK46" s="271"/>
      <c r="DL46" s="271"/>
      <c r="DM46" s="271"/>
      <c r="DN46" s="271"/>
      <c r="DO46" s="271"/>
      <c r="DP46" s="271"/>
      <c r="DQ46" s="271"/>
      <c r="DR46" s="271"/>
      <c r="DS46" s="271"/>
      <c r="DT46" s="271"/>
      <c r="DU46" s="271"/>
      <c r="DV46" s="271"/>
      <c r="DW46" s="271"/>
      <c r="DX46" s="271"/>
      <c r="DY46" s="271"/>
      <c r="DZ46" s="271"/>
      <c r="EA46" s="271"/>
      <c r="EB46" s="271"/>
      <c r="EC46" s="271"/>
      <c r="ED46" s="271"/>
      <c r="EE46" s="271"/>
      <c r="EF46" s="271"/>
      <c r="EG46" s="271"/>
      <c r="EH46" s="271"/>
      <c r="EI46" s="271"/>
      <c r="EJ46" s="271"/>
      <c r="EK46" s="271"/>
      <c r="EL46" s="271"/>
      <c r="EM46" s="271"/>
      <c r="EN46" s="271"/>
      <c r="EO46" s="271"/>
      <c r="EP46" s="271"/>
      <c r="EQ46" s="271"/>
      <c r="ER46" s="271"/>
      <c r="ES46" s="271"/>
      <c r="ET46" s="271"/>
      <c r="EU46" s="271"/>
      <c r="EV46" s="271"/>
      <c r="EW46" s="271"/>
      <c r="EX46" s="271"/>
      <c r="EY46" s="271"/>
      <c r="EZ46" s="271"/>
      <c r="FA46" s="271"/>
      <c r="FB46" s="271"/>
      <c r="FC46" s="271"/>
      <c r="FD46" s="271"/>
      <c r="FE46" s="271"/>
      <c r="FF46" s="271"/>
      <c r="FG46" s="271"/>
      <c r="FH46" s="271"/>
      <c r="FI46" s="271"/>
      <c r="FJ46" s="271"/>
      <c r="FK46" s="271"/>
      <c r="FL46" s="271"/>
      <c r="FM46" s="271"/>
      <c r="FN46" s="271"/>
      <c r="FO46" s="271"/>
      <c r="FP46" s="271"/>
      <c r="FQ46" s="271"/>
      <c r="FR46" s="271"/>
      <c r="FS46" s="271"/>
      <c r="FT46" s="271"/>
      <c r="FU46" s="271"/>
      <c r="FV46" s="271"/>
      <c r="FW46" s="271"/>
      <c r="FX46" s="271"/>
      <c r="FY46" s="271"/>
      <c r="FZ46" s="271"/>
      <c r="GA46" s="271"/>
      <c r="GB46" s="271"/>
      <c r="GC46" s="271"/>
      <c r="GD46" s="271"/>
      <c r="GE46" s="271"/>
      <c r="GF46" s="271"/>
      <c r="GG46" s="271"/>
      <c r="GH46" s="271"/>
      <c r="GI46" s="271"/>
      <c r="GJ46" s="271"/>
      <c r="GK46" s="271"/>
      <c r="GL46" s="271"/>
      <c r="GM46" s="271"/>
      <c r="GN46" s="271"/>
      <c r="GO46" s="271"/>
      <c r="GP46" s="271"/>
      <c r="GQ46" s="271"/>
      <c r="GR46" s="271"/>
      <c r="GS46" s="271"/>
      <c r="GT46" s="271"/>
      <c r="GU46" s="271"/>
      <c r="GV46" s="271"/>
      <c r="GW46" s="271"/>
      <c r="GX46" s="271"/>
      <c r="GY46" s="271"/>
      <c r="GZ46" s="271"/>
      <c r="HA46" s="271"/>
      <c r="HB46" s="271"/>
      <c r="HC46" s="271"/>
      <c r="HD46" s="271"/>
      <c r="HE46" s="271"/>
      <c r="HF46" s="271"/>
      <c r="HG46" s="271"/>
      <c r="HH46" s="271"/>
      <c r="HI46" s="271"/>
      <c r="HJ46" s="271"/>
      <c r="HK46" s="271"/>
      <c r="HL46" s="271"/>
      <c r="HM46" s="271"/>
      <c r="HN46" s="271"/>
      <c r="HO46" s="271"/>
      <c r="HP46" s="271"/>
      <c r="HQ46" s="271"/>
      <c r="HR46" s="271"/>
      <c r="HS46" s="271"/>
      <c r="HT46" s="271"/>
      <c r="HU46" s="271"/>
      <c r="HV46" s="271"/>
      <c r="HW46" s="271"/>
      <c r="HX46" s="271"/>
      <c r="HY46" s="271"/>
      <c r="HZ46" s="271"/>
      <c r="IA46" s="271"/>
      <c r="IB46" s="271"/>
      <c r="IC46" s="271"/>
      <c r="ID46" s="271"/>
      <c r="IE46" s="271"/>
      <c r="IF46" s="271"/>
      <c r="IG46" s="271"/>
      <c r="IH46" s="271"/>
      <c r="II46" s="271"/>
      <c r="IJ46" s="271"/>
      <c r="IK46" s="271"/>
      <c r="IL46" s="271"/>
      <c r="IM46" s="271"/>
      <c r="IN46" s="271"/>
      <c r="IO46" s="271"/>
      <c r="IP46" s="271"/>
      <c r="IQ46" s="271"/>
      <c r="IR46" s="271"/>
      <c r="IS46" s="271"/>
      <c r="IT46" s="271"/>
      <c r="IU46" s="271"/>
      <c r="IV46" s="271"/>
    </row>
    <row r="47" spans="1:256" x14ac:dyDescent="0.25">
      <c r="B47" s="270"/>
    </row>
    <row r="48" spans="1:256" x14ac:dyDescent="0.25">
      <c r="B48" s="271" t="s">
        <v>275</v>
      </c>
    </row>
    <row r="49" spans="2:2" x14ac:dyDescent="0.25">
      <c r="B49" s="270" t="s">
        <v>276</v>
      </c>
    </row>
    <row r="50" spans="2:2" x14ac:dyDescent="0.25">
      <c r="B50" s="270"/>
    </row>
    <row r="51" spans="2:2" x14ac:dyDescent="0.25">
      <c r="B51" s="271" t="s">
        <v>277</v>
      </c>
    </row>
    <row r="52" spans="2:2" x14ac:dyDescent="0.25">
      <c r="B52" s="270" t="s">
        <v>278</v>
      </c>
    </row>
    <row r="53" spans="2:2" x14ac:dyDescent="0.25">
      <c r="B53" s="270" t="s">
        <v>279</v>
      </c>
    </row>
    <row r="54" spans="2:2" x14ac:dyDescent="0.25">
      <c r="B54" s="270"/>
    </row>
    <row r="55" spans="2:2" x14ac:dyDescent="0.25">
      <c r="B55" s="271" t="s">
        <v>280</v>
      </c>
    </row>
    <row r="56" spans="2:2" x14ac:dyDescent="0.25">
      <c r="B56" s="270" t="s">
        <v>281</v>
      </c>
    </row>
    <row r="57" spans="2:2" x14ac:dyDescent="0.25">
      <c r="B57" s="270" t="s">
        <v>282</v>
      </c>
    </row>
    <row r="58" spans="2:2" x14ac:dyDescent="0.25">
      <c r="B58" s="270" t="s">
        <v>283</v>
      </c>
    </row>
    <row r="59" spans="2:2" x14ac:dyDescent="0.25">
      <c r="B59" s="270"/>
    </row>
    <row r="60" spans="2:2" x14ac:dyDescent="0.25">
      <c r="B60" s="271" t="s">
        <v>284</v>
      </c>
    </row>
    <row r="61" spans="2:2" x14ac:dyDescent="0.25">
      <c r="B61" s="270" t="s">
        <v>285</v>
      </c>
    </row>
    <row r="62" spans="2:2" x14ac:dyDescent="0.25">
      <c r="B62" s="270"/>
    </row>
    <row r="63" spans="2:2" x14ac:dyDescent="0.25">
      <c r="B63" s="271" t="s">
        <v>286</v>
      </c>
    </row>
    <row r="64" spans="2:2" x14ac:dyDescent="0.25">
      <c r="B64" s="270" t="s">
        <v>287</v>
      </c>
    </row>
    <row r="65" spans="2:2" x14ac:dyDescent="0.25">
      <c r="B65" s="270" t="s">
        <v>288</v>
      </c>
    </row>
    <row r="66" spans="2:2" x14ac:dyDescent="0.25">
      <c r="B66" s="270" t="s">
        <v>289</v>
      </c>
    </row>
    <row r="67" spans="2:2" x14ac:dyDescent="0.25">
      <c r="B67" s="270" t="s">
        <v>290</v>
      </c>
    </row>
    <row r="68" spans="2:2" x14ac:dyDescent="0.25">
      <c r="B68" s="270" t="s">
        <v>291</v>
      </c>
    </row>
    <row r="69" spans="2:2" x14ac:dyDescent="0.25">
      <c r="B69" s="270"/>
    </row>
    <row r="70" spans="2:2" x14ac:dyDescent="0.25">
      <c r="B70" s="271" t="s">
        <v>292</v>
      </c>
    </row>
    <row r="71" spans="2:2" x14ac:dyDescent="0.25">
      <c r="B71" s="270" t="s">
        <v>293</v>
      </c>
    </row>
    <row r="73" spans="2:2" x14ac:dyDescent="0.25">
      <c r="B73" s="271" t="s">
        <v>294</v>
      </c>
    </row>
    <row r="74" spans="2:2" x14ac:dyDescent="0.25">
      <c r="B74" s="270" t="s">
        <v>295</v>
      </c>
    </row>
    <row r="75" spans="2:2" x14ac:dyDescent="0.25">
      <c r="B75" s="270"/>
    </row>
    <row r="76" spans="2:2" x14ac:dyDescent="0.25">
      <c r="B76" s="272" t="s">
        <v>296</v>
      </c>
    </row>
    <row r="77" spans="2:2" x14ac:dyDescent="0.25">
      <c r="B77" s="276" t="s">
        <v>297</v>
      </c>
    </row>
    <row r="79" spans="2:2" s="271" customFormat="1" x14ac:dyDescent="0.25">
      <c r="B79" s="271" t="s">
        <v>298</v>
      </c>
    </row>
    <row r="80" spans="2:2" x14ac:dyDescent="0.25">
      <c r="B80" s="270" t="s">
        <v>299</v>
      </c>
    </row>
    <row r="81" spans="2:2" x14ac:dyDescent="0.25">
      <c r="B81" s="270"/>
    </row>
    <row r="82" spans="2:2" x14ac:dyDescent="0.25">
      <c r="B82" s="271" t="s">
        <v>300</v>
      </c>
    </row>
    <row r="83" spans="2:2" x14ac:dyDescent="0.25">
      <c r="B83" s="270" t="s">
        <v>301</v>
      </c>
    </row>
    <row r="84" spans="2:2" x14ac:dyDescent="0.25">
      <c r="B84" s="277"/>
    </row>
    <row r="85" spans="2:2" x14ac:dyDescent="0.25">
      <c r="B85" s="278" t="s">
        <v>302</v>
      </c>
    </row>
    <row r="86" spans="2:2" x14ac:dyDescent="0.25">
      <c r="B86" s="279"/>
    </row>
    <row r="87" spans="2:2" s="271" customFormat="1" x14ac:dyDescent="0.25">
      <c r="B87" s="271" t="s">
        <v>303</v>
      </c>
    </row>
    <row r="88" spans="2:2" x14ac:dyDescent="0.25">
      <c r="B88" s="265" t="s">
        <v>304</v>
      </c>
    </row>
    <row r="89" spans="2:2" x14ac:dyDescent="0.25">
      <c r="B89" s="265" t="s">
        <v>305</v>
      </c>
    </row>
    <row r="90" spans="2:2" x14ac:dyDescent="0.25">
      <c r="B90" s="265" t="s">
        <v>306</v>
      </c>
    </row>
    <row r="91" spans="2:2" x14ac:dyDescent="0.25">
      <c r="B91" s="265" t="s">
        <v>307</v>
      </c>
    </row>
    <row r="92" spans="2:2" x14ac:dyDescent="0.25">
      <c r="B92" s="265" t="s">
        <v>308</v>
      </c>
    </row>
    <row r="93" spans="2:2" x14ac:dyDescent="0.25">
      <c r="B93" s="265" t="s">
        <v>309</v>
      </c>
    </row>
    <row r="94" spans="2:2" x14ac:dyDescent="0.25">
      <c r="B94" s="270" t="s">
        <v>310</v>
      </c>
    </row>
    <row r="95" spans="2:2" x14ac:dyDescent="0.25">
      <c r="B95" s="270" t="s">
        <v>311</v>
      </c>
    </row>
    <row r="96" spans="2:2" x14ac:dyDescent="0.25">
      <c r="B96" s="280" t="s">
        <v>312</v>
      </c>
    </row>
    <row r="98" spans="2:2" s="271" customFormat="1" x14ac:dyDescent="0.25">
      <c r="B98" s="271" t="s">
        <v>313</v>
      </c>
    </row>
    <row r="99" spans="2:2" x14ac:dyDescent="0.25">
      <c r="B99" s="265" t="s">
        <v>314</v>
      </c>
    </row>
    <row r="100" spans="2:2" x14ac:dyDescent="0.25">
      <c r="B100" s="265" t="s">
        <v>315</v>
      </c>
    </row>
    <row r="102" spans="2:2" s="271" customFormat="1" x14ac:dyDescent="0.25">
      <c r="B102" s="271" t="s">
        <v>316</v>
      </c>
    </row>
    <row r="103" spans="2:2" x14ac:dyDescent="0.25">
      <c r="B103" s="265" t="s">
        <v>317</v>
      </c>
    </row>
    <row r="104" spans="2:2" x14ac:dyDescent="0.25">
      <c r="B104" s="265" t="s">
        <v>318</v>
      </c>
    </row>
    <row r="105" spans="2:2" x14ac:dyDescent="0.25">
      <c r="B105" s="280" t="s">
        <v>319</v>
      </c>
    </row>
    <row r="107" spans="2:2" s="271" customFormat="1" x14ac:dyDescent="0.25">
      <c r="B107" s="271" t="s">
        <v>320</v>
      </c>
    </row>
    <row r="108" spans="2:2" x14ac:dyDescent="0.25">
      <c r="B108" s="265" t="s">
        <v>321</v>
      </c>
    </row>
    <row r="109" spans="2:2" x14ac:dyDescent="0.25">
      <c r="B109" s="270" t="s">
        <v>322</v>
      </c>
    </row>
    <row r="110" spans="2:2" x14ac:dyDescent="0.25">
      <c r="B110" s="265" t="s">
        <v>323</v>
      </c>
    </row>
    <row r="112" spans="2:2" x14ac:dyDescent="0.25">
      <c r="B112" s="271" t="s">
        <v>324</v>
      </c>
    </row>
    <row r="113" spans="2:2" x14ac:dyDescent="0.25">
      <c r="B113" s="270" t="s">
        <v>325</v>
      </c>
    </row>
    <row r="114" spans="2:2" x14ac:dyDescent="0.25">
      <c r="B114" s="265" t="s">
        <v>326</v>
      </c>
    </row>
    <row r="116" spans="2:2" x14ac:dyDescent="0.25">
      <c r="B116" s="270" t="s">
        <v>327</v>
      </c>
    </row>
    <row r="117" spans="2:2" x14ac:dyDescent="0.25">
      <c r="B117" s="270" t="s">
        <v>328</v>
      </c>
    </row>
    <row r="118" spans="2:2" x14ac:dyDescent="0.25">
      <c r="B118" s="270" t="s">
        <v>329</v>
      </c>
    </row>
    <row r="119" spans="2:2" x14ac:dyDescent="0.25">
      <c r="B119" s="270" t="s">
        <v>330</v>
      </c>
    </row>
  </sheetData>
  <sheetProtection sheet="1" objects="1" scenarios="1" selectLockedCells="1"/>
  <pageMargins left="0.25" right="0.25" top="0.5" bottom="0.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AE3B6-8EA6-4BF8-9B63-A703E6264F2E}">
  <sheetPr codeName="Sheet1">
    <tabColor rgb="FF286F80"/>
  </sheetPr>
  <dimension ref="B1:EB109"/>
  <sheetViews>
    <sheetView tabSelected="1" showWhiteSpace="0" zoomScaleNormal="100" workbookViewId="0">
      <selection activeCell="D10" sqref="D10"/>
    </sheetView>
  </sheetViews>
  <sheetFormatPr defaultRowHeight="14.4" x14ac:dyDescent="0.3"/>
  <cols>
    <col min="1" max="1" width="1.6640625" style="30" customWidth="1"/>
    <col min="2" max="2" width="13" style="32" customWidth="1"/>
    <col min="3" max="3" width="15" style="32" customWidth="1"/>
    <col min="4" max="4" width="13.33203125" style="32" customWidth="1"/>
    <col min="5" max="5" width="11.33203125" style="32" customWidth="1"/>
    <col min="6" max="6" width="9.5546875" style="32" customWidth="1"/>
    <col min="7" max="7" width="9.88671875" style="32" customWidth="1"/>
    <col min="8" max="8" width="13" style="35" customWidth="1"/>
    <col min="9" max="9" width="8" style="63" customWidth="1"/>
    <col min="10" max="10" width="10.88671875" style="32" bestFit="1" customWidth="1"/>
    <col min="11" max="11" width="5.109375" style="32" customWidth="1"/>
    <col min="12" max="12" width="6" style="32" customWidth="1"/>
    <col min="13" max="13" width="4.33203125" style="32" customWidth="1"/>
    <col min="14" max="14" width="8.88671875" style="32" customWidth="1"/>
    <col min="15" max="15" width="8" style="32" customWidth="1"/>
    <col min="16" max="16" width="16" style="119" hidden="1" customWidth="1"/>
    <col min="17" max="17" width="21.5546875" style="114" hidden="1" customWidth="1"/>
    <col min="18" max="18" width="15" style="235" hidden="1" customWidth="1"/>
    <col min="19" max="19" width="17.33203125" style="132" hidden="1" customWidth="1"/>
    <col min="20" max="20" width="14.5546875" style="132" hidden="1" customWidth="1"/>
    <col min="21" max="21" width="12.33203125" style="132" hidden="1" customWidth="1"/>
    <col min="22" max="22" width="16.6640625" style="139" hidden="1" customWidth="1"/>
    <col min="23" max="23" width="14.5546875" style="139" hidden="1" customWidth="1"/>
    <col min="24" max="24" width="20.88671875" style="139" hidden="1" customWidth="1"/>
    <col min="25" max="25" width="20.88671875" style="115" hidden="1" customWidth="1"/>
    <col min="26" max="26" width="11.44140625" style="30" customWidth="1"/>
    <col min="27" max="33" width="8.88671875" style="30" customWidth="1"/>
    <col min="34" max="34" width="0" style="251" hidden="1" customWidth="1"/>
    <col min="35" max="35" width="8.88671875" style="202" hidden="1" customWidth="1"/>
    <col min="36" max="36" width="12.6640625" style="186" hidden="1" customWidth="1"/>
    <col min="37" max="132" width="8.88671875" style="251"/>
    <col min="133" max="16384" width="8.88671875" style="30"/>
  </cols>
  <sheetData>
    <row r="1" spans="2:132" ht="25.2" thickTop="1" x14ac:dyDescent="0.3">
      <c r="B1" s="14"/>
      <c r="C1" s="14"/>
      <c r="D1" s="14"/>
      <c r="E1" s="14"/>
      <c r="F1" s="14"/>
      <c r="G1" s="14"/>
      <c r="H1" s="34"/>
      <c r="I1" s="59"/>
      <c r="J1" s="14"/>
      <c r="K1" s="14"/>
      <c r="L1" s="14"/>
      <c r="M1" s="14"/>
      <c r="N1" s="14"/>
      <c r="O1" s="14"/>
      <c r="P1" s="96" t="s">
        <v>37</v>
      </c>
      <c r="Q1" s="248" t="s">
        <v>31</v>
      </c>
      <c r="R1" s="223" t="s">
        <v>30</v>
      </c>
      <c r="S1" s="92" t="s">
        <v>165</v>
      </c>
      <c r="T1" s="154" t="s">
        <v>130</v>
      </c>
      <c r="U1" s="92" t="s">
        <v>129</v>
      </c>
      <c r="V1" s="93" t="s">
        <v>131</v>
      </c>
      <c r="W1" s="92" t="s">
        <v>29</v>
      </c>
      <c r="X1" s="92" t="s">
        <v>134</v>
      </c>
      <c r="Y1" s="157" t="s">
        <v>135</v>
      </c>
      <c r="AI1" s="282" t="s">
        <v>331</v>
      </c>
      <c r="AJ1" s="282" t="s">
        <v>331</v>
      </c>
    </row>
    <row r="2" spans="2:132" ht="15" thickBot="1" x14ac:dyDescent="0.35">
      <c r="B2" s="14"/>
      <c r="C2" s="14"/>
      <c r="D2" s="14"/>
      <c r="E2" s="14"/>
      <c r="F2" s="14"/>
      <c r="G2" s="14"/>
      <c r="H2" s="34"/>
      <c r="I2" s="59"/>
      <c r="J2" s="14"/>
      <c r="K2" s="14"/>
      <c r="L2" s="14"/>
      <c r="M2" s="14"/>
      <c r="N2" s="14"/>
      <c r="O2" s="14"/>
      <c r="P2" s="97" t="b">
        <v>0</v>
      </c>
      <c r="Q2" s="163" t="s">
        <v>43</v>
      </c>
      <c r="R2" s="224" t="s">
        <v>229</v>
      </c>
      <c r="S2" s="143">
        <f t="shared" ref="S2:S10" si="0">SUM(V2:X2)</f>
        <v>0</v>
      </c>
      <c r="T2" s="86">
        <f t="shared" ref="T2:T10" si="1">J$22</f>
        <v>0</v>
      </c>
      <c r="U2" s="66">
        <f>E35-0.005</f>
        <v>0.05</v>
      </c>
      <c r="V2" s="64">
        <f t="shared" ref="V2:V10" si="2">T2*U2</f>
        <v>0</v>
      </c>
      <c r="W2" s="64">
        <f>-IF(J36&gt;0,V2*0.02,0)</f>
        <v>0</v>
      </c>
      <c r="X2" s="64">
        <f t="shared" ref="X2:X10" si="3">J$47*Y2</f>
        <v>0</v>
      </c>
      <c r="Y2" s="158">
        <f t="shared" ref="Y2:Y10" si="4">U2/U$11</f>
        <v>0.38461538461538464</v>
      </c>
      <c r="AI2" s="195">
        <v>45658</v>
      </c>
      <c r="AJ2" s="173" t="s">
        <v>184</v>
      </c>
    </row>
    <row r="3" spans="2:132" ht="15.6" x14ac:dyDescent="0.3">
      <c r="B3" s="14"/>
      <c r="C3" s="19" t="s">
        <v>58</v>
      </c>
      <c r="D3" s="20"/>
      <c r="E3" s="20"/>
      <c r="F3" s="20"/>
      <c r="G3" s="20"/>
      <c r="I3" s="46" t="s">
        <v>91</v>
      </c>
      <c r="J3" s="20"/>
      <c r="K3" s="20"/>
      <c r="L3" s="14"/>
      <c r="M3" s="14"/>
      <c r="N3" s="14"/>
      <c r="O3" s="14"/>
      <c r="P3" s="98" t="s">
        <v>28</v>
      </c>
      <c r="Q3" s="168" t="s">
        <v>168</v>
      </c>
      <c r="R3" s="225" t="s">
        <v>169</v>
      </c>
      <c r="S3" s="167">
        <f t="shared" si="0"/>
        <v>0</v>
      </c>
      <c r="T3" s="166">
        <f t="shared" si="1"/>
        <v>0</v>
      </c>
      <c r="U3" s="162">
        <v>5.0000000000000001E-3</v>
      </c>
      <c r="V3" s="165">
        <f t="shared" si="2"/>
        <v>0</v>
      </c>
      <c r="W3" s="165">
        <f>-IF(J36&gt;0,V3*0.02,0)</f>
        <v>0</v>
      </c>
      <c r="X3" s="165">
        <f t="shared" si="3"/>
        <v>0</v>
      </c>
      <c r="Y3" s="164">
        <f t="shared" si="4"/>
        <v>3.8461538461538464E-2</v>
      </c>
      <c r="AI3" s="195">
        <v>45689</v>
      </c>
      <c r="AJ3" s="173" t="s">
        <v>185</v>
      </c>
    </row>
    <row r="4" spans="2:132" ht="15.6" customHeight="1" thickBot="1" x14ac:dyDescent="0.35">
      <c r="B4" s="14"/>
      <c r="C4" s="21" t="s">
        <v>59</v>
      </c>
      <c r="D4" s="14"/>
      <c r="E4" s="14"/>
      <c r="F4" s="14"/>
      <c r="G4" s="14"/>
      <c r="I4" s="45" t="s">
        <v>70</v>
      </c>
      <c r="J4" s="14"/>
      <c r="K4" s="14"/>
      <c r="L4" s="14"/>
      <c r="M4" s="14"/>
      <c r="N4" s="14"/>
      <c r="O4" s="14"/>
      <c r="P4" s="97" t="b">
        <v>0</v>
      </c>
      <c r="Q4" s="163" t="s">
        <v>41</v>
      </c>
      <c r="R4" s="224" t="s">
        <v>230</v>
      </c>
      <c r="S4" s="143">
        <f t="shared" si="0"/>
        <v>0</v>
      </c>
      <c r="T4" s="86">
        <f t="shared" si="1"/>
        <v>0</v>
      </c>
      <c r="U4" s="66">
        <f>IF(N24=0,0,N24-0.06)-U5-U6</f>
        <v>9.9999999999999985E-3</v>
      </c>
      <c r="V4" s="64">
        <f t="shared" si="2"/>
        <v>0</v>
      </c>
      <c r="W4" s="64">
        <v>0</v>
      </c>
      <c r="X4" s="64">
        <f t="shared" si="3"/>
        <v>0</v>
      </c>
      <c r="Y4" s="158">
        <f t="shared" si="4"/>
        <v>7.6923076923076913E-2</v>
      </c>
      <c r="AI4" s="195">
        <v>45717</v>
      </c>
      <c r="AJ4" s="173" t="s">
        <v>186</v>
      </c>
    </row>
    <row r="5" spans="2:132" x14ac:dyDescent="0.3">
      <c r="B5" s="14"/>
      <c r="C5" s="18" t="s">
        <v>60</v>
      </c>
      <c r="D5" s="14"/>
      <c r="E5" s="14"/>
      <c r="F5" s="14"/>
      <c r="G5" s="14"/>
      <c r="I5" s="45" t="s">
        <v>61</v>
      </c>
      <c r="J5" s="14"/>
      <c r="K5" s="14"/>
      <c r="L5" s="14"/>
      <c r="M5" s="14"/>
      <c r="N5" s="14"/>
      <c r="O5" s="14"/>
      <c r="P5" s="98" t="s">
        <v>145</v>
      </c>
      <c r="Q5" s="163" t="s">
        <v>224</v>
      </c>
      <c r="R5" s="224" t="s">
        <v>223</v>
      </c>
      <c r="S5" s="167">
        <f t="shared" si="0"/>
        <v>0</v>
      </c>
      <c r="T5" s="166">
        <f t="shared" si="1"/>
        <v>0</v>
      </c>
      <c r="U5" s="162">
        <f>INDEX(Rates!$E$2:$M$44,MATCH($C$10,Rates!$B$2:$B$44),8)</f>
        <v>0</v>
      </c>
      <c r="V5" s="165">
        <f t="shared" si="2"/>
        <v>0</v>
      </c>
      <c r="W5" s="165">
        <v>0</v>
      </c>
      <c r="X5" s="165">
        <f t="shared" si="3"/>
        <v>0</v>
      </c>
      <c r="Y5" s="164">
        <f t="shared" si="4"/>
        <v>0</v>
      </c>
      <c r="AI5" s="195">
        <v>45748</v>
      </c>
      <c r="AJ5" s="173" t="s">
        <v>187</v>
      </c>
    </row>
    <row r="6" spans="2:132" ht="15" customHeight="1" thickBot="1" x14ac:dyDescent="0.35">
      <c r="B6" s="14"/>
      <c r="C6" s="22" t="str">
        <f>IF(OR(C10="",D10="")=TRUE,"ENTER TAX ACCOUNT NUMBER, TAX PERIOD &amp; DATE PAID BELOW",H24)</f>
        <v>BROKER - Resort - SD</v>
      </c>
      <c r="D6" s="14"/>
      <c r="E6" s="14"/>
      <c r="F6" s="18"/>
      <c r="G6" s="14"/>
      <c r="I6" s="45" t="s">
        <v>62</v>
      </c>
      <c r="J6" s="14"/>
      <c r="K6" s="14"/>
      <c r="L6" s="14"/>
      <c r="M6" s="14"/>
      <c r="N6" s="14"/>
      <c r="O6" s="14"/>
      <c r="P6" s="97" t="b">
        <v>0</v>
      </c>
      <c r="Q6" s="163" t="s">
        <v>227</v>
      </c>
      <c r="R6" s="224" t="s">
        <v>226</v>
      </c>
      <c r="S6" s="167">
        <f t="shared" si="0"/>
        <v>0</v>
      </c>
      <c r="T6" s="166">
        <f t="shared" si="1"/>
        <v>0</v>
      </c>
      <c r="U6" s="162">
        <f>INDEX(Rates!$E$2:$M$44,MATCH($C$10,Rates!$B$2:$B$44),9)</f>
        <v>5.0000000000000001E-3</v>
      </c>
      <c r="V6" s="165">
        <f t="shared" si="2"/>
        <v>0</v>
      </c>
      <c r="W6" s="165">
        <v>0</v>
      </c>
      <c r="X6" s="165">
        <f t="shared" si="3"/>
        <v>0</v>
      </c>
      <c r="Y6" s="164">
        <f t="shared" si="4"/>
        <v>3.8461538461538464E-2</v>
      </c>
      <c r="AI6" s="195">
        <v>45778</v>
      </c>
      <c r="AJ6" s="174" t="s">
        <v>176</v>
      </c>
    </row>
    <row r="7" spans="2:132" x14ac:dyDescent="0.3">
      <c r="D7" s="14"/>
      <c r="E7" s="14"/>
      <c r="F7" s="14"/>
      <c r="G7" s="14"/>
      <c r="I7" s="75" t="s">
        <v>69</v>
      </c>
      <c r="J7" s="14"/>
      <c r="K7" s="14"/>
      <c r="L7" s="14"/>
      <c r="M7" s="14"/>
      <c r="N7" s="14"/>
      <c r="O7" s="14"/>
      <c r="P7" s="98" t="s">
        <v>155</v>
      </c>
      <c r="Q7" s="163" t="s">
        <v>40</v>
      </c>
      <c r="R7" s="224" t="s">
        <v>32</v>
      </c>
      <c r="S7" s="143">
        <f t="shared" si="0"/>
        <v>0</v>
      </c>
      <c r="T7" s="86">
        <f t="shared" si="1"/>
        <v>0</v>
      </c>
      <c r="U7" s="66">
        <v>0.03</v>
      </c>
      <c r="V7" s="64">
        <f t="shared" si="2"/>
        <v>0</v>
      </c>
      <c r="W7" s="64">
        <v>0</v>
      </c>
      <c r="X7" s="64">
        <f t="shared" si="3"/>
        <v>0</v>
      </c>
      <c r="Y7" s="158">
        <f t="shared" si="4"/>
        <v>0.23076923076923075</v>
      </c>
      <c r="AI7" s="195">
        <v>45809</v>
      </c>
      <c r="AJ7" s="174" t="s">
        <v>177</v>
      </c>
    </row>
    <row r="8" spans="2:132" ht="15" thickBot="1" x14ac:dyDescent="0.35">
      <c r="B8" s="71" t="s">
        <v>171</v>
      </c>
      <c r="C8" s="71"/>
      <c r="D8" s="71"/>
      <c r="E8" s="71"/>
      <c r="F8" s="71"/>
      <c r="H8" s="36" t="s">
        <v>72</v>
      </c>
      <c r="I8" s="59"/>
      <c r="J8" s="14"/>
      <c r="K8" s="14"/>
      <c r="L8" s="14"/>
      <c r="M8" s="14"/>
      <c r="N8" s="14"/>
      <c r="O8" s="14"/>
      <c r="P8" s="97" t="b">
        <v>0</v>
      </c>
      <c r="Q8" s="163" t="s">
        <v>39</v>
      </c>
      <c r="R8" s="226" t="s">
        <v>231</v>
      </c>
      <c r="S8" s="143">
        <f t="shared" si="0"/>
        <v>0</v>
      </c>
      <c r="T8" s="86">
        <f t="shared" si="1"/>
        <v>0</v>
      </c>
      <c r="U8" s="66">
        <v>3.7499999999999999E-3</v>
      </c>
      <c r="V8" s="64">
        <f t="shared" si="2"/>
        <v>0</v>
      </c>
      <c r="W8" s="64">
        <v>0</v>
      </c>
      <c r="X8" s="64">
        <f t="shared" si="3"/>
        <v>0</v>
      </c>
      <c r="Y8" s="158">
        <f t="shared" si="4"/>
        <v>2.8846153846153844E-2</v>
      </c>
      <c r="AI8" s="195">
        <v>45839</v>
      </c>
      <c r="AJ8" s="1" t="s">
        <v>6</v>
      </c>
    </row>
    <row r="9" spans="2:132" ht="16.95" customHeight="1" x14ac:dyDescent="0.3">
      <c r="B9" s="295" t="s">
        <v>49</v>
      </c>
      <c r="C9" s="296"/>
      <c r="D9" s="76" t="s">
        <v>144</v>
      </c>
      <c r="E9" s="78" t="s">
        <v>147</v>
      </c>
      <c r="G9" s="68"/>
      <c r="H9" s="72"/>
      <c r="I9" s="73"/>
      <c r="J9" s="74"/>
      <c r="K9" s="71"/>
      <c r="L9" s="71"/>
      <c r="M9" s="71"/>
      <c r="N9" s="14"/>
      <c r="O9" s="14"/>
      <c r="P9" s="100" t="s">
        <v>154</v>
      </c>
      <c r="Q9" s="163" t="s">
        <v>42</v>
      </c>
      <c r="R9" s="224" t="s">
        <v>35</v>
      </c>
      <c r="S9" s="143">
        <f t="shared" si="0"/>
        <v>0</v>
      </c>
      <c r="T9" s="86">
        <f t="shared" si="1"/>
        <v>0</v>
      </c>
      <c r="U9" s="66">
        <v>0.01</v>
      </c>
      <c r="V9" s="64">
        <f t="shared" si="2"/>
        <v>0</v>
      </c>
      <c r="W9" s="64">
        <v>0</v>
      </c>
      <c r="X9" s="64">
        <f t="shared" si="3"/>
        <v>0</v>
      </c>
      <c r="Y9" s="158">
        <f t="shared" si="4"/>
        <v>7.6923076923076927E-2</v>
      </c>
      <c r="AI9" s="195">
        <v>45870</v>
      </c>
      <c r="AJ9" s="5" t="s">
        <v>7</v>
      </c>
    </row>
    <row r="10" spans="2:132" ht="16.2" customHeight="1" thickBot="1" x14ac:dyDescent="0.35">
      <c r="B10" s="90"/>
      <c r="C10" s="281" t="s">
        <v>331</v>
      </c>
      <c r="D10" s="283">
        <v>45809</v>
      </c>
      <c r="E10" s="170"/>
      <c r="G10" s="69"/>
      <c r="H10" s="303" t="s">
        <v>148</v>
      </c>
      <c r="I10" s="304"/>
      <c r="J10" s="304"/>
      <c r="K10" s="304"/>
      <c r="L10" s="304"/>
      <c r="M10" s="305"/>
      <c r="N10" s="14"/>
      <c r="O10" s="14"/>
      <c r="P10" s="101" t="b">
        <v>0</v>
      </c>
      <c r="Q10" s="161" t="s">
        <v>38</v>
      </c>
      <c r="R10" s="227" t="s">
        <v>232</v>
      </c>
      <c r="S10" s="155">
        <f t="shared" si="0"/>
        <v>0</v>
      </c>
      <c r="T10" s="87">
        <f t="shared" si="1"/>
        <v>0</v>
      </c>
      <c r="U10" s="67">
        <v>1.6250000000000001E-2</v>
      </c>
      <c r="V10" s="65">
        <f t="shared" si="2"/>
        <v>0</v>
      </c>
      <c r="W10" s="65">
        <v>0</v>
      </c>
      <c r="X10" s="65">
        <f t="shared" si="3"/>
        <v>0</v>
      </c>
      <c r="Y10" s="159">
        <f t="shared" si="4"/>
        <v>0.125</v>
      </c>
      <c r="AI10" s="195">
        <v>45901</v>
      </c>
      <c r="AJ10" s="1" t="s">
        <v>8</v>
      </c>
    </row>
    <row r="11" spans="2:132" ht="16.8" thickTop="1" thickBot="1" x14ac:dyDescent="0.35">
      <c r="B11" s="77" t="s">
        <v>48</v>
      </c>
      <c r="C11" s="292" t="s">
        <v>140</v>
      </c>
      <c r="D11" s="293"/>
      <c r="F11" s="68"/>
      <c r="G11" s="68"/>
      <c r="H11" s="306" t="s">
        <v>149</v>
      </c>
      <c r="I11" s="307"/>
      <c r="J11" s="307"/>
      <c r="K11" s="307"/>
      <c r="L11" s="307"/>
      <c r="M11" s="308"/>
      <c r="N11" s="14"/>
      <c r="O11" s="14"/>
      <c r="P11" s="98" t="s">
        <v>167</v>
      </c>
      <c r="Q11" s="146"/>
      <c r="R11" s="228"/>
      <c r="S11" s="156">
        <f>SUM(S2:S10)</f>
        <v>0</v>
      </c>
      <c r="T11" s="249" t="s">
        <v>236</v>
      </c>
      <c r="U11" s="104">
        <f>SUM(U2:U10)</f>
        <v>0.13</v>
      </c>
      <c r="V11" s="105">
        <f>SUM(V2:V10)</f>
        <v>0</v>
      </c>
      <c r="W11" s="105">
        <f>SUM(W2:W10)</f>
        <v>0</v>
      </c>
      <c r="X11" s="105">
        <f>SUM(X2:X10)</f>
        <v>0</v>
      </c>
      <c r="Y11" s="160">
        <f>SUM(Y2:Y10)</f>
        <v>1</v>
      </c>
      <c r="AI11" s="195">
        <v>45931</v>
      </c>
      <c r="AJ11" s="1" t="s">
        <v>9</v>
      </c>
    </row>
    <row r="12" spans="2:132" ht="16.2" customHeight="1" thickTop="1" thickBot="1" x14ac:dyDescent="0.35">
      <c r="B12" s="91">
        <f>IF(D10="","",VLOOKUP(D10,'Due Dates'!F2:G217,2))</f>
        <v>45839</v>
      </c>
      <c r="C12" s="291">
        <f>IF(B12="","Enter Tax Period Above",VLOOKUP(D10,'Due Dates'!A2:B217,2))</f>
        <v>45853</v>
      </c>
      <c r="D12" s="291"/>
      <c r="E12" s="14"/>
      <c r="F12" s="14"/>
      <c r="G12" s="14"/>
      <c r="H12" s="306" t="s">
        <v>150</v>
      </c>
      <c r="I12" s="307"/>
      <c r="J12" s="307"/>
      <c r="K12" s="307"/>
      <c r="L12" s="307"/>
      <c r="M12" s="308"/>
      <c r="N12" s="14"/>
      <c r="O12" s="14"/>
      <c r="P12" s="97" t="b">
        <v>1</v>
      </c>
      <c r="Q12" s="248" t="s">
        <v>31</v>
      </c>
      <c r="R12" s="229" t="s">
        <v>30</v>
      </c>
      <c r="S12" s="149" t="s">
        <v>28</v>
      </c>
      <c r="T12" s="94" t="s">
        <v>37</v>
      </c>
      <c r="U12" s="94" t="s">
        <v>36</v>
      </c>
      <c r="V12" s="94" t="s">
        <v>132</v>
      </c>
      <c r="W12" s="94" t="s">
        <v>159</v>
      </c>
      <c r="X12" s="95" t="s">
        <v>160</v>
      </c>
      <c r="Y12" s="123" t="s">
        <v>166</v>
      </c>
      <c r="AI12" s="195">
        <v>45962</v>
      </c>
      <c r="AJ12" s="1" t="s">
        <v>10</v>
      </c>
    </row>
    <row r="13" spans="2:132" s="81" customFormat="1" ht="18" customHeight="1" x14ac:dyDescent="0.3">
      <c r="B13" s="70" t="s">
        <v>55</v>
      </c>
      <c r="C13" s="79"/>
      <c r="D13" s="79"/>
      <c r="E13" s="79"/>
      <c r="F13" s="79"/>
      <c r="G13" s="79"/>
      <c r="H13" s="79"/>
      <c r="I13" s="80"/>
      <c r="J13" s="79"/>
      <c r="K13" s="79"/>
      <c r="L13" s="79"/>
      <c r="M13" s="79"/>
      <c r="N13" s="79"/>
      <c r="O13" s="79"/>
      <c r="P13" s="98" t="s">
        <v>146</v>
      </c>
      <c r="Q13" s="163" t="s">
        <v>43</v>
      </c>
      <c r="R13" s="224" t="s">
        <v>233</v>
      </c>
      <c r="S13" s="150">
        <f t="shared" ref="S13:S21" si="5">($J$28+$J$39)*Y2</f>
        <v>0</v>
      </c>
      <c r="T13" s="143">
        <f t="shared" ref="T13:T21" si="6">($J$27+$J$38)*Y2</f>
        <v>0</v>
      </c>
      <c r="U13" s="127"/>
      <c r="V13" s="143">
        <f t="shared" ref="V13:V21" si="7">(J$30+J$41)*Y2</f>
        <v>0</v>
      </c>
      <c r="W13" s="124"/>
      <c r="X13" s="125"/>
      <c r="Y13" s="102">
        <f t="shared" ref="Y13:Y23" si="8">SUM(S13:X13)</f>
        <v>0</v>
      </c>
      <c r="Z13" s="85"/>
      <c r="AH13" s="252"/>
      <c r="AI13" s="195">
        <v>45992</v>
      </c>
      <c r="AJ13" s="1" t="s">
        <v>11</v>
      </c>
      <c r="AK13" s="252"/>
      <c r="AL13" s="252"/>
      <c r="AM13" s="252"/>
      <c r="AN13" s="252"/>
      <c r="AO13" s="252"/>
      <c r="AP13" s="252"/>
      <c r="AQ13" s="252"/>
      <c r="AR13" s="252"/>
      <c r="AS13" s="252"/>
      <c r="AT13" s="252"/>
      <c r="AU13" s="252"/>
      <c r="AV13" s="252"/>
      <c r="AW13" s="252"/>
      <c r="AX13" s="252"/>
      <c r="AY13" s="252"/>
      <c r="AZ13" s="252"/>
      <c r="BA13" s="252"/>
      <c r="BB13" s="252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52"/>
      <c r="CT13" s="252"/>
      <c r="CU13" s="252"/>
      <c r="CV13" s="252"/>
      <c r="CW13" s="252"/>
      <c r="CX13" s="252"/>
      <c r="CY13" s="252"/>
      <c r="CZ13" s="252"/>
      <c r="DA13" s="252"/>
      <c r="DB13" s="252"/>
      <c r="DC13" s="252"/>
      <c r="DD13" s="252"/>
      <c r="DE13" s="252"/>
      <c r="DF13" s="252"/>
      <c r="DG13" s="252"/>
      <c r="DH13" s="252"/>
      <c r="DI13" s="252"/>
      <c r="DJ13" s="252"/>
      <c r="DK13" s="252"/>
      <c r="DL13" s="252"/>
      <c r="DM13" s="252"/>
      <c r="DN13" s="252"/>
      <c r="DO13" s="252"/>
      <c r="DP13" s="252"/>
      <c r="DQ13" s="252"/>
      <c r="DR13" s="252"/>
      <c r="DS13" s="252"/>
      <c r="DT13" s="252"/>
      <c r="DU13" s="252"/>
      <c r="DV13" s="252"/>
      <c r="DW13" s="252"/>
      <c r="DX13" s="252"/>
      <c r="DY13" s="252"/>
      <c r="DZ13" s="252"/>
      <c r="EA13" s="252"/>
      <c r="EB13" s="252"/>
    </row>
    <row r="14" spans="2:132" ht="15" thickBot="1" x14ac:dyDescent="0.35">
      <c r="B14" s="36" t="s">
        <v>63</v>
      </c>
      <c r="C14" s="14"/>
      <c r="D14" s="14"/>
      <c r="E14" s="14"/>
      <c r="F14" s="14"/>
      <c r="G14" s="14"/>
      <c r="H14" s="34"/>
      <c r="I14" s="59"/>
      <c r="J14" s="324"/>
      <c r="K14" s="325"/>
      <c r="L14" s="324"/>
      <c r="M14" s="14"/>
      <c r="N14" s="14"/>
      <c r="O14" s="14"/>
      <c r="P14" s="99" t="b">
        <v>0</v>
      </c>
      <c r="Q14" s="168" t="s">
        <v>168</v>
      </c>
      <c r="R14" s="225" t="s">
        <v>170</v>
      </c>
      <c r="S14" s="169">
        <f t="shared" si="5"/>
        <v>0</v>
      </c>
      <c r="T14" s="167">
        <f t="shared" si="6"/>
        <v>0</v>
      </c>
      <c r="U14" s="127"/>
      <c r="V14" s="167">
        <f t="shared" si="7"/>
        <v>0</v>
      </c>
      <c r="W14" s="124"/>
      <c r="X14" s="125"/>
      <c r="Y14" s="102">
        <f t="shared" si="8"/>
        <v>0</v>
      </c>
      <c r="Z14" s="83"/>
      <c r="AI14" s="195">
        <v>46023</v>
      </c>
      <c r="AJ14" s="1" t="s">
        <v>12</v>
      </c>
    </row>
    <row r="15" spans="2:132" x14ac:dyDescent="0.3">
      <c r="B15" s="36" t="s">
        <v>64</v>
      </c>
      <c r="C15" s="14"/>
      <c r="D15" s="14"/>
      <c r="E15" s="14"/>
      <c r="F15" s="14"/>
      <c r="G15" s="14"/>
      <c r="H15" s="34"/>
      <c r="I15" s="59"/>
      <c r="J15" s="324"/>
      <c r="K15" s="325"/>
      <c r="L15" s="324"/>
      <c r="M15" s="14"/>
      <c r="N15" s="14"/>
      <c r="O15" s="14"/>
      <c r="Q15" s="163" t="s">
        <v>41</v>
      </c>
      <c r="R15" s="224" t="s">
        <v>234</v>
      </c>
      <c r="S15" s="150">
        <f t="shared" si="5"/>
        <v>0</v>
      </c>
      <c r="T15" s="143">
        <f t="shared" si="6"/>
        <v>0</v>
      </c>
      <c r="U15" s="144">
        <f>J29+J40</f>
        <v>0</v>
      </c>
      <c r="V15" s="143">
        <f t="shared" si="7"/>
        <v>0</v>
      </c>
      <c r="W15" s="124"/>
      <c r="X15" s="125"/>
      <c r="Y15" s="102">
        <f t="shared" si="8"/>
        <v>0</v>
      </c>
      <c r="Z15" s="83"/>
      <c r="AI15" s="195">
        <v>46054</v>
      </c>
      <c r="AJ15" s="1" t="s">
        <v>13</v>
      </c>
    </row>
    <row r="16" spans="2:132" ht="16.5" customHeight="1" x14ac:dyDescent="0.3">
      <c r="B16" s="36" t="s">
        <v>65</v>
      </c>
      <c r="C16" s="14"/>
      <c r="D16" s="14"/>
      <c r="E16" s="14"/>
      <c r="F16" s="14"/>
      <c r="G16" s="14"/>
      <c r="H16" s="34"/>
      <c r="I16" s="59"/>
      <c r="J16" s="324"/>
      <c r="K16" s="325"/>
      <c r="L16" s="324"/>
      <c r="M16" s="14"/>
      <c r="N16" s="14"/>
      <c r="O16" s="14"/>
      <c r="Q16" s="163" t="s">
        <v>224</v>
      </c>
      <c r="R16" s="224" t="s">
        <v>225</v>
      </c>
      <c r="S16" s="169">
        <f t="shared" si="5"/>
        <v>0</v>
      </c>
      <c r="T16" s="167">
        <f t="shared" si="6"/>
        <v>0</v>
      </c>
      <c r="U16" s="127"/>
      <c r="V16" s="167">
        <f t="shared" si="7"/>
        <v>0</v>
      </c>
      <c r="W16" s="124"/>
      <c r="X16" s="125"/>
      <c r="Y16" s="102">
        <f t="shared" si="8"/>
        <v>0</v>
      </c>
      <c r="Z16" s="83"/>
      <c r="AI16" s="195">
        <v>46082</v>
      </c>
      <c r="AJ16" s="1" t="s">
        <v>14</v>
      </c>
    </row>
    <row r="17" spans="2:132" ht="17.25" customHeight="1" x14ac:dyDescent="0.3">
      <c r="B17" s="14" t="s">
        <v>56</v>
      </c>
      <c r="C17" s="14"/>
      <c r="D17" s="14"/>
      <c r="E17" s="14"/>
      <c r="F17" s="14"/>
      <c r="G17" s="14"/>
      <c r="H17" s="34"/>
      <c r="I17" s="59"/>
      <c r="J17" s="14"/>
      <c r="K17" s="14"/>
      <c r="L17" s="14"/>
      <c r="M17" s="14"/>
      <c r="N17" s="14"/>
      <c r="O17" s="14"/>
      <c r="Q17" s="163" t="s">
        <v>227</v>
      </c>
      <c r="R17" s="224" t="s">
        <v>228</v>
      </c>
      <c r="S17" s="169">
        <f t="shared" si="5"/>
        <v>0</v>
      </c>
      <c r="T17" s="167">
        <f t="shared" si="6"/>
        <v>0</v>
      </c>
      <c r="U17" s="127"/>
      <c r="V17" s="167">
        <f t="shared" si="7"/>
        <v>0</v>
      </c>
      <c r="W17" s="124"/>
      <c r="X17" s="125"/>
      <c r="Y17" s="102">
        <f t="shared" si="8"/>
        <v>0</v>
      </c>
      <c r="Z17" s="83"/>
      <c r="AI17" s="195">
        <v>46113</v>
      </c>
      <c r="AJ17" s="1" t="s">
        <v>15</v>
      </c>
    </row>
    <row r="18" spans="2:132" x14ac:dyDescent="0.3">
      <c r="B18" s="14" t="s">
        <v>57</v>
      </c>
      <c r="C18" s="14"/>
      <c r="D18" s="14"/>
      <c r="E18" s="14"/>
      <c r="F18" s="14"/>
      <c r="G18" s="14"/>
      <c r="H18" s="34"/>
      <c r="I18" s="59"/>
      <c r="J18" s="14"/>
      <c r="K18" s="14"/>
      <c r="L18" s="14"/>
      <c r="M18" s="14"/>
      <c r="N18" s="14"/>
      <c r="O18" s="14"/>
      <c r="Q18" s="163" t="s">
        <v>40</v>
      </c>
      <c r="R18" s="224" t="s">
        <v>34</v>
      </c>
      <c r="S18" s="150">
        <f t="shared" si="5"/>
        <v>0</v>
      </c>
      <c r="T18" s="143">
        <f t="shared" si="6"/>
        <v>0</v>
      </c>
      <c r="U18" s="127"/>
      <c r="V18" s="143">
        <f t="shared" si="7"/>
        <v>0</v>
      </c>
      <c r="W18" s="124"/>
      <c r="X18" s="125"/>
      <c r="Y18" s="102">
        <f t="shared" si="8"/>
        <v>0</v>
      </c>
      <c r="Z18" s="83"/>
      <c r="AI18" s="195">
        <v>46143</v>
      </c>
      <c r="AJ18" s="5" t="s">
        <v>16</v>
      </c>
    </row>
    <row r="19" spans="2:132" s="31" customFormat="1" ht="17.25" customHeight="1" x14ac:dyDescent="0.3">
      <c r="B19" s="14"/>
      <c r="C19" s="14"/>
      <c r="D19" s="14"/>
      <c r="E19" s="14"/>
      <c r="F19" s="14"/>
      <c r="G19" s="25"/>
      <c r="H19" s="34"/>
      <c r="I19" s="59"/>
      <c r="J19" s="14"/>
      <c r="K19" s="14"/>
      <c r="L19" s="14"/>
      <c r="M19" s="14"/>
      <c r="N19" s="14"/>
      <c r="O19" s="14"/>
      <c r="P19" s="120"/>
      <c r="Q19" s="163" t="s">
        <v>39</v>
      </c>
      <c r="R19" s="230" t="s">
        <v>33</v>
      </c>
      <c r="S19" s="150">
        <f t="shared" si="5"/>
        <v>0</v>
      </c>
      <c r="T19" s="143">
        <f t="shared" si="6"/>
        <v>0</v>
      </c>
      <c r="U19" s="127"/>
      <c r="V19" s="143">
        <f t="shared" si="7"/>
        <v>0</v>
      </c>
      <c r="W19" s="124"/>
      <c r="X19" s="125"/>
      <c r="Y19" s="102">
        <f t="shared" si="8"/>
        <v>0</v>
      </c>
      <c r="Z19" s="83"/>
      <c r="AH19" s="253"/>
      <c r="AI19" s="195">
        <v>46174</v>
      </c>
      <c r="AJ19" s="1" t="s">
        <v>17</v>
      </c>
      <c r="AK19" s="253"/>
      <c r="AL19" s="253"/>
      <c r="AM19" s="253"/>
      <c r="AN19" s="253"/>
      <c r="AO19" s="253"/>
      <c r="AP19" s="253"/>
      <c r="AQ19" s="253"/>
      <c r="AR19" s="253"/>
      <c r="AS19" s="253"/>
      <c r="AT19" s="253"/>
      <c r="AU19" s="253"/>
      <c r="AV19" s="253"/>
      <c r="AW19" s="253"/>
      <c r="AX19" s="253"/>
      <c r="AY19" s="253"/>
      <c r="AZ19" s="253"/>
      <c r="BA19" s="253"/>
      <c r="BB19" s="253"/>
      <c r="BC19" s="253"/>
      <c r="BD19" s="253"/>
      <c r="BE19" s="253"/>
      <c r="BF19" s="253"/>
      <c r="BG19" s="253"/>
      <c r="BH19" s="253"/>
      <c r="BI19" s="253"/>
      <c r="BJ19" s="253"/>
      <c r="BK19" s="253"/>
      <c r="BL19" s="253"/>
      <c r="BM19" s="253"/>
      <c r="BN19" s="253"/>
      <c r="BO19" s="253"/>
      <c r="BP19" s="253"/>
      <c r="BQ19" s="253"/>
      <c r="BR19" s="253"/>
      <c r="BS19" s="253"/>
      <c r="BT19" s="253"/>
      <c r="BU19" s="253"/>
      <c r="BV19" s="253"/>
      <c r="BW19" s="253"/>
      <c r="BX19" s="253"/>
      <c r="BY19" s="253"/>
      <c r="BZ19" s="253"/>
      <c r="CA19" s="253"/>
      <c r="CB19" s="253"/>
      <c r="CC19" s="253"/>
      <c r="CD19" s="253"/>
      <c r="CE19" s="253"/>
      <c r="CF19" s="253"/>
      <c r="CG19" s="253"/>
      <c r="CH19" s="253"/>
      <c r="CI19" s="253"/>
      <c r="CJ19" s="253"/>
      <c r="CK19" s="253"/>
      <c r="CL19" s="253"/>
      <c r="CM19" s="253"/>
      <c r="CN19" s="253"/>
      <c r="CO19" s="253"/>
      <c r="CP19" s="253"/>
      <c r="CQ19" s="253"/>
      <c r="CR19" s="253"/>
      <c r="CS19" s="253"/>
      <c r="CT19" s="253"/>
      <c r="CU19" s="253"/>
      <c r="CV19" s="253"/>
      <c r="CW19" s="253"/>
      <c r="CX19" s="253"/>
      <c r="CY19" s="253"/>
      <c r="CZ19" s="253"/>
      <c r="DA19" s="253"/>
      <c r="DB19" s="253"/>
      <c r="DC19" s="253"/>
      <c r="DD19" s="253"/>
      <c r="DE19" s="253"/>
      <c r="DF19" s="253"/>
      <c r="DG19" s="253"/>
      <c r="DH19" s="253"/>
      <c r="DI19" s="253"/>
      <c r="DJ19" s="253"/>
      <c r="DK19" s="253"/>
      <c r="DL19" s="253"/>
      <c r="DM19" s="253"/>
      <c r="DN19" s="253"/>
      <c r="DO19" s="253"/>
      <c r="DP19" s="253"/>
      <c r="DQ19" s="253"/>
      <c r="DR19" s="253"/>
      <c r="DS19" s="253"/>
      <c r="DT19" s="253"/>
      <c r="DU19" s="253"/>
      <c r="DV19" s="253"/>
      <c r="DW19" s="253"/>
      <c r="DX19" s="253"/>
      <c r="DY19" s="253"/>
      <c r="DZ19" s="253"/>
      <c r="EA19" s="253"/>
      <c r="EB19" s="253"/>
    </row>
    <row r="20" spans="2:132" s="31" customFormat="1" x14ac:dyDescent="0.3">
      <c r="B20" s="36" t="s">
        <v>47</v>
      </c>
      <c r="C20" s="18"/>
      <c r="D20" s="18"/>
      <c r="E20" s="18"/>
      <c r="F20" s="18"/>
      <c r="G20" s="18"/>
      <c r="H20" s="37"/>
      <c r="I20" s="60" t="s">
        <v>108</v>
      </c>
      <c r="J20" s="297"/>
      <c r="K20" s="298"/>
      <c r="L20" s="297"/>
      <c r="M20" s="15"/>
      <c r="N20" s="15"/>
      <c r="O20" s="15"/>
      <c r="P20" s="120"/>
      <c r="Q20" s="163" t="s">
        <v>42</v>
      </c>
      <c r="R20" s="229" t="s">
        <v>35</v>
      </c>
      <c r="S20" s="150">
        <f t="shared" si="5"/>
        <v>0</v>
      </c>
      <c r="T20" s="143">
        <f t="shared" si="6"/>
        <v>0</v>
      </c>
      <c r="U20" s="127"/>
      <c r="V20" s="143">
        <f t="shared" si="7"/>
        <v>0</v>
      </c>
      <c r="W20" s="124"/>
      <c r="X20" s="125"/>
      <c r="Y20" s="102">
        <f t="shared" si="8"/>
        <v>0</v>
      </c>
      <c r="Z20" s="84"/>
      <c r="AH20" s="253"/>
      <c r="AI20" s="195">
        <v>46204</v>
      </c>
      <c r="AJ20" s="1" t="s">
        <v>18</v>
      </c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AX20" s="253"/>
      <c r="AY20" s="253"/>
      <c r="AZ20" s="253"/>
      <c r="BA20" s="253"/>
      <c r="BB20" s="253"/>
      <c r="BC20" s="253"/>
      <c r="BD20" s="253"/>
      <c r="BE20" s="253"/>
      <c r="BF20" s="253"/>
      <c r="BG20" s="253"/>
      <c r="BH20" s="253"/>
      <c r="BI20" s="253"/>
      <c r="BJ20" s="253"/>
      <c r="BK20" s="253"/>
      <c r="BL20" s="253"/>
      <c r="BM20" s="253"/>
      <c r="BN20" s="253"/>
      <c r="BO20" s="253"/>
      <c r="BP20" s="253"/>
      <c r="BQ20" s="253"/>
      <c r="BR20" s="253"/>
      <c r="BS20" s="253"/>
      <c r="BT20" s="253"/>
      <c r="BU20" s="253"/>
      <c r="BV20" s="253"/>
      <c r="BW20" s="253"/>
      <c r="BX20" s="253"/>
      <c r="BY20" s="253"/>
      <c r="BZ20" s="253"/>
      <c r="CA20" s="253"/>
      <c r="CB20" s="253"/>
      <c r="CC20" s="253"/>
      <c r="CD20" s="253"/>
      <c r="CE20" s="253"/>
      <c r="CF20" s="253"/>
      <c r="CG20" s="253"/>
      <c r="CH20" s="253"/>
      <c r="CI20" s="253"/>
      <c r="CJ20" s="253"/>
      <c r="CK20" s="253"/>
      <c r="CL20" s="253"/>
      <c r="CM20" s="253"/>
      <c r="CN20" s="253"/>
      <c r="CO20" s="253"/>
      <c r="CP20" s="253"/>
      <c r="CQ20" s="253"/>
      <c r="CR20" s="253"/>
      <c r="CS20" s="253"/>
      <c r="CT20" s="253"/>
      <c r="CU20" s="253"/>
      <c r="CV20" s="253"/>
      <c r="CW20" s="253"/>
      <c r="CX20" s="253"/>
      <c r="CY20" s="253"/>
      <c r="CZ20" s="253"/>
      <c r="DA20" s="253"/>
      <c r="DB20" s="253"/>
      <c r="DC20" s="253"/>
      <c r="DD20" s="253"/>
      <c r="DE20" s="253"/>
      <c r="DF20" s="253"/>
      <c r="DG20" s="253"/>
      <c r="DH20" s="253"/>
      <c r="DI20" s="253"/>
      <c r="DJ20" s="253"/>
      <c r="DK20" s="253"/>
      <c r="DL20" s="253"/>
      <c r="DM20" s="253"/>
      <c r="DN20" s="253"/>
      <c r="DO20" s="253"/>
      <c r="DP20" s="253"/>
      <c r="DQ20" s="253"/>
      <c r="DR20" s="253"/>
      <c r="DS20" s="253"/>
      <c r="DT20" s="253"/>
      <c r="DU20" s="253"/>
      <c r="DV20" s="253"/>
      <c r="DW20" s="253"/>
      <c r="DX20" s="253"/>
      <c r="DY20" s="253"/>
      <c r="DZ20" s="253"/>
      <c r="EA20" s="253"/>
      <c r="EB20" s="253"/>
    </row>
    <row r="21" spans="2:132" s="31" customFormat="1" x14ac:dyDescent="0.3">
      <c r="B21" s="36" t="s">
        <v>46</v>
      </c>
      <c r="C21" s="18"/>
      <c r="D21" s="18"/>
      <c r="E21" s="18"/>
      <c r="F21" s="18"/>
      <c r="G21" s="18"/>
      <c r="H21" s="37"/>
      <c r="I21" s="60" t="s">
        <v>109</v>
      </c>
      <c r="J21" s="297"/>
      <c r="K21" s="298"/>
      <c r="L21" s="297"/>
      <c r="M21" s="15"/>
      <c r="N21" s="15"/>
      <c r="O21" s="15"/>
      <c r="P21" s="120"/>
      <c r="Q21" s="163" t="s">
        <v>38</v>
      </c>
      <c r="R21" s="224" t="s">
        <v>235</v>
      </c>
      <c r="S21" s="150">
        <f t="shared" si="5"/>
        <v>0</v>
      </c>
      <c r="T21" s="143">
        <f t="shared" si="6"/>
        <v>0</v>
      </c>
      <c r="U21" s="127"/>
      <c r="V21" s="143">
        <f t="shared" si="7"/>
        <v>0</v>
      </c>
      <c r="W21" s="124"/>
      <c r="X21" s="125"/>
      <c r="Y21" s="102">
        <f t="shared" si="8"/>
        <v>0</v>
      </c>
      <c r="Z21" s="82"/>
      <c r="AH21" s="253"/>
      <c r="AI21" s="195">
        <v>46235</v>
      </c>
      <c r="AJ21" s="1" t="s">
        <v>19</v>
      </c>
      <c r="AK21" s="253"/>
      <c r="AL21" s="253"/>
      <c r="AM21" s="253"/>
      <c r="AN21" s="253"/>
      <c r="AO21" s="253"/>
      <c r="AP21" s="253"/>
      <c r="AQ21" s="253"/>
      <c r="AR21" s="253"/>
      <c r="AS21" s="253"/>
      <c r="AT21" s="253"/>
      <c r="AU21" s="253"/>
      <c r="AV21" s="253"/>
      <c r="AW21" s="253"/>
      <c r="AX21" s="253"/>
      <c r="AY21" s="253"/>
      <c r="AZ21" s="253"/>
      <c r="BA21" s="253"/>
      <c r="BB21" s="253"/>
      <c r="BC21" s="253"/>
      <c r="BD21" s="253"/>
      <c r="BE21" s="253"/>
      <c r="BF21" s="253"/>
      <c r="BG21" s="253"/>
      <c r="BH21" s="253"/>
      <c r="BI21" s="253"/>
      <c r="BJ21" s="253"/>
      <c r="BK21" s="253"/>
      <c r="BL21" s="253"/>
      <c r="BM21" s="253"/>
      <c r="BN21" s="253"/>
      <c r="BO21" s="253"/>
      <c r="BP21" s="253"/>
      <c r="BQ21" s="253"/>
      <c r="BR21" s="253"/>
      <c r="BS21" s="253"/>
      <c r="BT21" s="253"/>
      <c r="BU21" s="253"/>
      <c r="BV21" s="253"/>
      <c r="BW21" s="253"/>
      <c r="BX21" s="253"/>
      <c r="BY21" s="253"/>
      <c r="BZ21" s="253"/>
      <c r="CA21" s="253"/>
      <c r="CB21" s="253"/>
      <c r="CC21" s="253"/>
      <c r="CD21" s="253"/>
      <c r="CE21" s="253"/>
      <c r="CF21" s="253"/>
      <c r="CG21" s="253"/>
      <c r="CH21" s="253"/>
      <c r="CI21" s="253"/>
      <c r="CJ21" s="253"/>
      <c r="CK21" s="253"/>
      <c r="CL21" s="253"/>
      <c r="CM21" s="253"/>
      <c r="CN21" s="253"/>
      <c r="CO21" s="253"/>
      <c r="CP21" s="253"/>
      <c r="CQ21" s="253"/>
      <c r="CR21" s="253"/>
      <c r="CS21" s="253"/>
      <c r="CT21" s="253"/>
      <c r="CU21" s="253"/>
      <c r="CV21" s="253"/>
      <c r="CW21" s="253"/>
      <c r="CX21" s="253"/>
      <c r="CY21" s="253"/>
      <c r="CZ21" s="253"/>
      <c r="DA21" s="253"/>
      <c r="DB21" s="253"/>
      <c r="DC21" s="253"/>
      <c r="DD21" s="253"/>
      <c r="DE21" s="253"/>
      <c r="DF21" s="253"/>
      <c r="DG21" s="253"/>
      <c r="DH21" s="253"/>
      <c r="DI21" s="253"/>
      <c r="DJ21" s="253"/>
      <c r="DK21" s="253"/>
      <c r="DL21" s="253"/>
      <c r="DM21" s="253"/>
      <c r="DN21" s="253"/>
      <c r="DO21" s="253"/>
      <c r="DP21" s="253"/>
      <c r="DQ21" s="253"/>
      <c r="DR21" s="253"/>
      <c r="DS21" s="253"/>
      <c r="DT21" s="253"/>
      <c r="DU21" s="253"/>
      <c r="DV21" s="253"/>
      <c r="DW21" s="253"/>
      <c r="DX21" s="253"/>
      <c r="DY21" s="253"/>
      <c r="DZ21" s="253"/>
      <c r="EA21" s="253"/>
      <c r="EB21" s="253"/>
    </row>
    <row r="22" spans="2:132" x14ac:dyDescent="0.3">
      <c r="B22" s="36" t="s">
        <v>45</v>
      </c>
      <c r="C22" s="18"/>
      <c r="D22" s="18"/>
      <c r="E22" s="18"/>
      <c r="F22" s="18"/>
      <c r="G22" s="18"/>
      <c r="H22" s="37"/>
      <c r="I22" s="60" t="s">
        <v>110</v>
      </c>
      <c r="J22" s="299">
        <f>J20-J21</f>
        <v>0</v>
      </c>
      <c r="K22" s="300"/>
      <c r="L22" s="299"/>
      <c r="M22" s="15"/>
      <c r="N22" s="15"/>
      <c r="O22" s="15"/>
      <c r="Q22" s="147" t="s">
        <v>163</v>
      </c>
      <c r="R22" s="229" t="s">
        <v>162</v>
      </c>
      <c r="S22" s="151"/>
      <c r="T22" s="88"/>
      <c r="U22" s="127"/>
      <c r="V22" s="88"/>
      <c r="W22" s="143">
        <f>J48</f>
        <v>0</v>
      </c>
      <c r="X22" s="125"/>
      <c r="Y22" s="102">
        <f t="shared" si="8"/>
        <v>0</v>
      </c>
      <c r="Z22" s="84"/>
      <c r="AI22" s="195">
        <v>46266</v>
      </c>
      <c r="AJ22" s="1" t="s">
        <v>20</v>
      </c>
    </row>
    <row r="23" spans="2:132" s="31" customFormat="1" ht="15" thickBot="1" x14ac:dyDescent="0.35">
      <c r="B23" s="14"/>
      <c r="C23" s="14"/>
      <c r="D23" s="14"/>
      <c r="E23" s="14"/>
      <c r="F23" s="14"/>
      <c r="G23" s="14"/>
      <c r="H23" s="34"/>
      <c r="I23" s="59"/>
      <c r="J23" s="14"/>
      <c r="K23" s="14"/>
      <c r="L23" s="14"/>
      <c r="M23" s="14"/>
      <c r="N23" s="14"/>
      <c r="O23" s="14"/>
      <c r="P23" s="120"/>
      <c r="Q23" s="161" t="s">
        <v>164</v>
      </c>
      <c r="R23" s="227" t="s">
        <v>161</v>
      </c>
      <c r="S23" s="152"/>
      <c r="T23" s="89"/>
      <c r="U23" s="128"/>
      <c r="V23" s="89"/>
      <c r="W23" s="126"/>
      <c r="X23" s="145">
        <f>J49</f>
        <v>0</v>
      </c>
      <c r="Y23" s="103">
        <f t="shared" si="8"/>
        <v>0</v>
      </c>
      <c r="AH23" s="253"/>
      <c r="AI23" s="195">
        <v>46296</v>
      </c>
      <c r="AJ23" s="1" t="s">
        <v>21</v>
      </c>
      <c r="AK23" s="253"/>
      <c r="AL23" s="253"/>
      <c r="AM23" s="253"/>
      <c r="AN23" s="253"/>
      <c r="AO23" s="253"/>
      <c r="AP23" s="253"/>
      <c r="AQ23" s="253"/>
      <c r="AR23" s="253"/>
      <c r="AS23" s="253"/>
      <c r="AT23" s="253"/>
      <c r="AU23" s="253"/>
      <c r="AV23" s="253"/>
      <c r="AW23" s="253"/>
      <c r="AX23" s="253"/>
      <c r="AY23" s="253"/>
      <c r="AZ23" s="253"/>
      <c r="BA23" s="253"/>
      <c r="BB23" s="253"/>
      <c r="BC23" s="253"/>
      <c r="BD23" s="253"/>
      <c r="BE23" s="253"/>
      <c r="BF23" s="253"/>
      <c r="BG23" s="253"/>
      <c r="BH23" s="253"/>
      <c r="BI23" s="253"/>
      <c r="BJ23" s="253"/>
      <c r="BK23" s="253"/>
      <c r="BL23" s="253"/>
      <c r="BM23" s="253"/>
      <c r="BN23" s="253"/>
      <c r="BO23" s="253"/>
      <c r="BP23" s="253"/>
      <c r="BQ23" s="253"/>
      <c r="BR23" s="253"/>
      <c r="BS23" s="253"/>
      <c r="BT23" s="253"/>
      <c r="BU23" s="253"/>
      <c r="BV23" s="253"/>
      <c r="BW23" s="253"/>
      <c r="BX23" s="253"/>
      <c r="BY23" s="253"/>
      <c r="BZ23" s="253"/>
      <c r="CA23" s="253"/>
      <c r="CB23" s="253"/>
      <c r="CC23" s="253"/>
      <c r="CD23" s="253"/>
      <c r="CE23" s="253"/>
      <c r="CF23" s="253"/>
      <c r="CG23" s="253"/>
      <c r="CH23" s="253"/>
      <c r="CI23" s="253"/>
      <c r="CJ23" s="253"/>
      <c r="CK23" s="253"/>
      <c r="CL23" s="253"/>
      <c r="CM23" s="253"/>
      <c r="CN23" s="253"/>
      <c r="CO23" s="253"/>
      <c r="CP23" s="253"/>
      <c r="CQ23" s="253"/>
      <c r="CR23" s="253"/>
      <c r="CS23" s="253"/>
      <c r="CT23" s="253"/>
      <c r="CU23" s="253"/>
      <c r="CV23" s="253"/>
      <c r="CW23" s="253"/>
      <c r="CX23" s="253"/>
      <c r="CY23" s="253"/>
      <c r="CZ23" s="253"/>
      <c r="DA23" s="253"/>
      <c r="DB23" s="253"/>
      <c r="DC23" s="253"/>
      <c r="DD23" s="253"/>
      <c r="DE23" s="253"/>
      <c r="DF23" s="253"/>
      <c r="DG23" s="253"/>
      <c r="DH23" s="253"/>
      <c r="DI23" s="253"/>
      <c r="DJ23" s="253"/>
      <c r="DK23" s="253"/>
      <c r="DL23" s="253"/>
      <c r="DM23" s="253"/>
      <c r="DN23" s="253"/>
      <c r="DO23" s="253"/>
      <c r="DP23" s="253"/>
      <c r="DQ23" s="253"/>
      <c r="DR23" s="253"/>
      <c r="DS23" s="253"/>
      <c r="DT23" s="253"/>
      <c r="DU23" s="253"/>
      <c r="DV23" s="253"/>
      <c r="DW23" s="253"/>
      <c r="DX23" s="253"/>
      <c r="DY23" s="253"/>
      <c r="DZ23" s="253"/>
      <c r="EA23" s="253"/>
      <c r="EB23" s="253"/>
    </row>
    <row r="24" spans="2:132" s="51" customFormat="1" ht="16.2" customHeight="1" thickTop="1" thickBot="1" x14ac:dyDescent="0.35">
      <c r="B24" s="55" t="s">
        <v>51</v>
      </c>
      <c r="C24" s="52"/>
      <c r="D24" s="52"/>
      <c r="E24" s="52"/>
      <c r="F24" s="52"/>
      <c r="G24" s="52"/>
      <c r="H24" s="318" t="str">
        <f>IF(OR(C10="",D10="")=TRUE,0,VLOOKUP(C10,Rates!B2:C44,2))</f>
        <v>BROKER - Resort - SD</v>
      </c>
      <c r="I24" s="326"/>
      <c r="J24" s="326"/>
      <c r="K24" s="326"/>
      <c r="L24" s="326"/>
      <c r="M24" s="56" t="s">
        <v>50</v>
      </c>
      <c r="N24" s="212">
        <f>IF(OR(C10="",D10="")=TRUE,0,INDEX(Rates!$E$2:$M$44,MATCH(C10,Rates!$B$2:$B$44),5)+INDEX(Rates!$E$2:$M$44,MATCH(C10,Rates!$B$2:$B$44),8)+INDEX(Rates!$E$2:$M$44,MATCH(C10,Rates!$B$2:$B$44),9)+0.06)</f>
        <v>7.4999999999999997E-2</v>
      </c>
      <c r="O24" s="57"/>
      <c r="P24" s="121"/>
      <c r="Q24" s="148"/>
      <c r="R24" s="231"/>
      <c r="S24" s="153">
        <f t="shared" ref="S24:Y24" si="9">SUM(S13:S23)</f>
        <v>0</v>
      </c>
      <c r="T24" s="106">
        <f t="shared" si="9"/>
        <v>0</v>
      </c>
      <c r="U24" s="106">
        <f t="shared" si="9"/>
        <v>0</v>
      </c>
      <c r="V24" s="106">
        <f t="shared" si="9"/>
        <v>0</v>
      </c>
      <c r="W24" s="129">
        <f t="shared" si="9"/>
        <v>0</v>
      </c>
      <c r="X24" s="130">
        <f t="shared" si="9"/>
        <v>0</v>
      </c>
      <c r="Y24" s="107">
        <f t="shared" si="9"/>
        <v>0</v>
      </c>
      <c r="AH24" s="254"/>
      <c r="AI24" s="195">
        <v>46327</v>
      </c>
      <c r="AJ24" s="1" t="s">
        <v>22</v>
      </c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4"/>
      <c r="BR24" s="254"/>
      <c r="BS24" s="254"/>
      <c r="BT24" s="254"/>
      <c r="BU24" s="254"/>
      <c r="BV24" s="254"/>
      <c r="BW24" s="254"/>
      <c r="BX24" s="254"/>
      <c r="BY24" s="254"/>
      <c r="BZ24" s="254"/>
      <c r="CA24" s="254"/>
      <c r="CB24" s="254"/>
      <c r="CC24" s="254"/>
      <c r="CD24" s="254"/>
      <c r="CE24" s="254"/>
      <c r="CF24" s="254"/>
      <c r="CG24" s="254"/>
      <c r="CH24" s="254"/>
      <c r="CI24" s="254"/>
      <c r="CJ24" s="254"/>
      <c r="CK24" s="254"/>
      <c r="CL24" s="254"/>
      <c r="CM24" s="254"/>
      <c r="CN24" s="254"/>
      <c r="CO24" s="254"/>
      <c r="CP24" s="254"/>
      <c r="CQ24" s="254"/>
      <c r="CR24" s="254"/>
      <c r="CS24" s="254"/>
      <c r="CT24" s="254"/>
      <c r="CU24" s="254"/>
      <c r="CV24" s="254"/>
      <c r="CW24" s="254"/>
      <c r="CX24" s="254"/>
      <c r="CY24" s="254"/>
      <c r="CZ24" s="254"/>
      <c r="DA24" s="254"/>
      <c r="DB24" s="254"/>
      <c r="DC24" s="254"/>
      <c r="DD24" s="254"/>
      <c r="DE24" s="254"/>
      <c r="DF24" s="254"/>
      <c r="DG24" s="254"/>
      <c r="DH24" s="254"/>
      <c r="DI24" s="254"/>
      <c r="DJ24" s="254"/>
      <c r="DK24" s="254"/>
      <c r="DL24" s="254"/>
      <c r="DM24" s="254"/>
      <c r="DN24" s="254"/>
      <c r="DO24" s="254"/>
      <c r="DP24" s="254"/>
      <c r="DQ24" s="254"/>
      <c r="DR24" s="254"/>
      <c r="DS24" s="254"/>
      <c r="DT24" s="254"/>
      <c r="DU24" s="254"/>
      <c r="DV24" s="254"/>
      <c r="DW24" s="254"/>
      <c r="DX24" s="254"/>
      <c r="DY24" s="254"/>
      <c r="DZ24" s="254"/>
      <c r="EA24" s="254"/>
      <c r="EB24" s="254"/>
    </row>
    <row r="25" spans="2:132" ht="16.2" customHeight="1" thickTop="1" thickBot="1" x14ac:dyDescent="0.35">
      <c r="B25" s="23"/>
      <c r="C25" s="23"/>
      <c r="D25" s="23"/>
      <c r="E25" s="23"/>
      <c r="F25" s="23"/>
      <c r="G25" s="23"/>
      <c r="H25" s="34"/>
      <c r="I25" s="61"/>
      <c r="J25" s="24"/>
      <c r="K25" s="24"/>
      <c r="L25" s="24"/>
      <c r="M25" s="24"/>
      <c r="N25" s="16"/>
      <c r="O25" s="16"/>
      <c r="Q25" s="110"/>
      <c r="R25" s="232"/>
      <c r="S25" s="131"/>
      <c r="T25" s="131"/>
      <c r="U25" s="131"/>
      <c r="V25" s="131"/>
      <c r="W25" s="131"/>
      <c r="X25" s="109" t="s">
        <v>133</v>
      </c>
      <c r="Y25" s="108">
        <f>S11+Y24</f>
        <v>0</v>
      </c>
      <c r="AI25" s="195">
        <v>46357</v>
      </c>
      <c r="AJ25" s="1" t="s">
        <v>23</v>
      </c>
    </row>
    <row r="26" spans="2:132" ht="16.2" customHeight="1" thickTop="1" x14ac:dyDescent="0.3">
      <c r="B26" s="14" t="s">
        <v>92</v>
      </c>
      <c r="C26" s="14"/>
      <c r="D26" s="14"/>
      <c r="E26" s="213">
        <f>N24</f>
        <v>7.4999999999999997E-2</v>
      </c>
      <c r="F26" s="14" t="s">
        <v>53</v>
      </c>
      <c r="H26" s="34"/>
      <c r="I26" s="60" t="s">
        <v>111</v>
      </c>
      <c r="J26" s="301">
        <f>J22*E26</f>
        <v>0</v>
      </c>
      <c r="K26" s="302"/>
      <c r="L26" s="302"/>
      <c r="M26" s="14"/>
      <c r="N26" s="14"/>
      <c r="O26" s="14"/>
      <c r="Q26" s="111"/>
      <c r="R26" s="244"/>
      <c r="S26" s="245"/>
      <c r="T26" s="246"/>
      <c r="U26" s="247"/>
      <c r="V26" s="133"/>
      <c r="W26" s="112"/>
      <c r="X26" s="134"/>
      <c r="Y26" s="113"/>
      <c r="AI26" s="195">
        <v>46388</v>
      </c>
      <c r="AJ26" s="1" t="s">
        <v>24</v>
      </c>
    </row>
    <row r="27" spans="2:132" ht="16.2" customHeight="1" x14ac:dyDescent="0.3">
      <c r="B27" s="14" t="s">
        <v>93</v>
      </c>
      <c r="C27" s="14"/>
      <c r="D27" s="14"/>
      <c r="E27" s="14"/>
      <c r="F27" s="14"/>
      <c r="G27" s="14"/>
      <c r="H27" s="34"/>
      <c r="I27" s="60" t="s">
        <v>112</v>
      </c>
      <c r="J27" s="309">
        <f>IF(OR(C10="",D10="")=TRUE,0,IF(N(P2)=1,0,IF(E10&gt;C12,J26*0.11,0)))</f>
        <v>0</v>
      </c>
      <c r="K27" s="309"/>
      <c r="L27" s="309"/>
      <c r="M27" s="14"/>
      <c r="N27" s="14"/>
      <c r="O27" s="14"/>
      <c r="R27" s="243"/>
      <c r="S27" s="240"/>
      <c r="T27" s="240"/>
      <c r="U27" s="242"/>
      <c r="V27" s="136"/>
      <c r="W27" s="137"/>
      <c r="X27" s="137"/>
      <c r="AI27" s="195">
        <v>46419</v>
      </c>
      <c r="AJ27" s="174" t="s">
        <v>178</v>
      </c>
    </row>
    <row r="28" spans="2:132" ht="16.2" customHeight="1" x14ac:dyDescent="0.3">
      <c r="B28" s="14" t="s">
        <v>94</v>
      </c>
      <c r="C28" s="14"/>
      <c r="D28" s="14"/>
      <c r="E28" s="14"/>
      <c r="F28" s="14"/>
      <c r="G28" s="14"/>
      <c r="H28" s="34"/>
      <c r="I28" s="60" t="s">
        <v>113</v>
      </c>
      <c r="J28" s="327">
        <f>IF(OR(C10="",D10="")=TRUE,0,IF(N(P4)=1,0,IF(E10&gt;C12,(((YEAR(E10)-YEAR(D10))*12)+(MONTH(E10)-MONTH(D10)))*(0.015*J26),0)))</f>
        <v>0</v>
      </c>
      <c r="K28" s="327"/>
      <c r="L28" s="327"/>
      <c r="M28" s="14"/>
      <c r="N28" s="14"/>
      <c r="O28" s="14"/>
      <c r="S28" s="241"/>
      <c r="T28" s="138"/>
      <c r="U28" s="138"/>
      <c r="V28" s="137"/>
      <c r="AI28" s="195">
        <v>46447</v>
      </c>
      <c r="AJ28" s="173" t="s">
        <v>179</v>
      </c>
    </row>
    <row r="29" spans="2:132" ht="16.2" customHeight="1" x14ac:dyDescent="0.3">
      <c r="B29" s="14" t="s">
        <v>95</v>
      </c>
      <c r="C29" s="14"/>
      <c r="D29" s="14"/>
      <c r="E29" s="14"/>
      <c r="F29" s="14"/>
      <c r="G29" s="14"/>
      <c r="H29" s="34"/>
      <c r="I29" s="60" t="s">
        <v>114</v>
      </c>
      <c r="J29" s="309">
        <f>IF(OR(C10="",D10="")=TRUE,0,IF(N(P6)=1,0,IF(E10-EOMONTH(D10,0)&gt;31,J26*0.1,0)))</f>
        <v>0</v>
      </c>
      <c r="K29" s="309"/>
      <c r="L29" s="309"/>
      <c r="M29" s="14"/>
      <c r="N29" s="14"/>
      <c r="O29" s="14"/>
      <c r="AI29" s="195">
        <v>46478</v>
      </c>
      <c r="AJ29" s="173" t="s">
        <v>180</v>
      </c>
    </row>
    <row r="30" spans="2:132" x14ac:dyDescent="0.3">
      <c r="B30" s="14" t="s">
        <v>96</v>
      </c>
      <c r="C30" s="14"/>
      <c r="D30" s="14"/>
      <c r="E30" s="14"/>
      <c r="F30" s="14"/>
      <c r="G30" s="14"/>
      <c r="H30" s="24"/>
      <c r="I30" s="60" t="s">
        <v>115</v>
      </c>
      <c r="J30" s="309">
        <v>0</v>
      </c>
      <c r="K30" s="309"/>
      <c r="L30" s="309"/>
      <c r="M30" s="14"/>
      <c r="N30" s="14"/>
      <c r="O30" s="14"/>
      <c r="AI30" s="195">
        <v>46508</v>
      </c>
      <c r="AJ30" s="258" t="s">
        <v>192</v>
      </c>
    </row>
    <row r="31" spans="2:132" x14ac:dyDescent="0.3">
      <c r="B31" s="14" t="s">
        <v>97</v>
      </c>
      <c r="C31" s="14"/>
      <c r="D31" s="14"/>
      <c r="E31" s="14"/>
      <c r="F31" s="14"/>
      <c r="G31" s="14"/>
      <c r="H31" s="34"/>
      <c r="I31" s="60" t="s">
        <v>116</v>
      </c>
      <c r="J31" s="309">
        <f>SUM(J26:L30)</f>
        <v>0</v>
      </c>
      <c r="K31" s="309"/>
      <c r="L31" s="309"/>
      <c r="M31" s="14"/>
      <c r="N31" s="14"/>
      <c r="O31" s="14"/>
      <c r="AI31" s="195">
        <v>46539</v>
      </c>
      <c r="AJ31" s="173" t="s">
        <v>193</v>
      </c>
    </row>
    <row r="32" spans="2:132" s="31" customFormat="1" x14ac:dyDescent="0.3">
      <c r="B32" s="14"/>
      <c r="C32" s="14"/>
      <c r="D32" s="14"/>
      <c r="E32" s="14"/>
      <c r="F32" s="14"/>
      <c r="G32" s="14"/>
      <c r="H32" s="34"/>
      <c r="I32" s="59"/>
      <c r="J32" s="14"/>
      <c r="K32" s="14"/>
      <c r="L32" s="14"/>
      <c r="M32" s="14"/>
      <c r="N32" s="14"/>
      <c r="O32" s="14"/>
      <c r="P32" s="120"/>
      <c r="Q32" s="114"/>
      <c r="R32" s="235"/>
      <c r="S32" s="132"/>
      <c r="T32" s="132"/>
      <c r="U32" s="132"/>
      <c r="V32" s="139"/>
      <c r="W32" s="139"/>
      <c r="X32" s="139"/>
      <c r="Y32" s="115"/>
      <c r="AH32" s="253"/>
      <c r="AI32" s="195">
        <v>46569</v>
      </c>
      <c r="AJ32" s="173" t="s">
        <v>181</v>
      </c>
      <c r="AK32" s="253"/>
      <c r="AL32" s="253"/>
      <c r="AM32" s="253"/>
      <c r="AN32" s="253"/>
      <c r="AO32" s="253"/>
      <c r="AP32" s="253"/>
      <c r="AQ32" s="253"/>
      <c r="AR32" s="253"/>
      <c r="AS32" s="253"/>
      <c r="AT32" s="253"/>
      <c r="AU32" s="253"/>
      <c r="AV32" s="253"/>
      <c r="AW32" s="253"/>
      <c r="AX32" s="253"/>
      <c r="AY32" s="253"/>
      <c r="AZ32" s="253"/>
      <c r="BA32" s="253"/>
      <c r="BB32" s="253"/>
      <c r="BC32" s="253"/>
      <c r="BD32" s="253"/>
      <c r="BE32" s="253"/>
      <c r="BF32" s="253"/>
      <c r="BG32" s="253"/>
      <c r="BH32" s="253"/>
      <c r="BI32" s="253"/>
      <c r="BJ32" s="253"/>
      <c r="BK32" s="253"/>
      <c r="BL32" s="253"/>
      <c r="BM32" s="253"/>
      <c r="BN32" s="253"/>
      <c r="BO32" s="253"/>
      <c r="BP32" s="253"/>
      <c r="BQ32" s="253"/>
      <c r="BR32" s="253"/>
      <c r="BS32" s="253"/>
      <c r="BT32" s="253"/>
      <c r="BU32" s="253"/>
      <c r="BV32" s="253"/>
      <c r="BW32" s="253"/>
      <c r="BX32" s="253"/>
      <c r="BY32" s="253"/>
      <c r="BZ32" s="253"/>
      <c r="CA32" s="253"/>
      <c r="CB32" s="253"/>
      <c r="CC32" s="253"/>
      <c r="CD32" s="253"/>
      <c r="CE32" s="253"/>
      <c r="CF32" s="253"/>
      <c r="CG32" s="253"/>
      <c r="CH32" s="253"/>
      <c r="CI32" s="253"/>
      <c r="CJ32" s="253"/>
      <c r="CK32" s="253"/>
      <c r="CL32" s="253"/>
      <c r="CM32" s="253"/>
      <c r="CN32" s="253"/>
      <c r="CO32" s="253"/>
      <c r="CP32" s="253"/>
      <c r="CQ32" s="253"/>
      <c r="CR32" s="253"/>
      <c r="CS32" s="253"/>
      <c r="CT32" s="253"/>
      <c r="CU32" s="253"/>
      <c r="CV32" s="253"/>
      <c r="CW32" s="253"/>
      <c r="CX32" s="253"/>
      <c r="CY32" s="253"/>
      <c r="CZ32" s="253"/>
      <c r="DA32" s="253"/>
      <c r="DB32" s="253"/>
      <c r="DC32" s="253"/>
      <c r="DD32" s="253"/>
      <c r="DE32" s="253"/>
      <c r="DF32" s="253"/>
      <c r="DG32" s="253"/>
      <c r="DH32" s="253"/>
      <c r="DI32" s="253"/>
      <c r="DJ32" s="253"/>
      <c r="DK32" s="253"/>
      <c r="DL32" s="253"/>
      <c r="DM32" s="253"/>
      <c r="DN32" s="253"/>
      <c r="DO32" s="253"/>
      <c r="DP32" s="253"/>
      <c r="DQ32" s="253"/>
      <c r="DR32" s="253"/>
      <c r="DS32" s="253"/>
      <c r="DT32" s="253"/>
      <c r="DU32" s="253"/>
      <c r="DV32" s="253"/>
      <c r="DW32" s="253"/>
      <c r="DX32" s="253"/>
      <c r="DY32" s="253"/>
      <c r="DZ32" s="253"/>
      <c r="EA32" s="253"/>
      <c r="EB32" s="253"/>
    </row>
    <row r="33" spans="2:132" s="51" customFormat="1" ht="16.2" customHeight="1" x14ac:dyDescent="0.3">
      <c r="B33" s="47" t="s">
        <v>52</v>
      </c>
      <c r="C33" s="48"/>
      <c r="D33" s="48"/>
      <c r="E33" s="48"/>
      <c r="F33" s="48"/>
      <c r="G33" s="49"/>
      <c r="H33" s="318" t="str">
        <f>IF(OR(C10="",D10="")=TRUE,0,VLOOKUP(C10,Rates!B2:C44,2))</f>
        <v>BROKER - Resort - SD</v>
      </c>
      <c r="I33" s="328"/>
      <c r="J33" s="328"/>
      <c r="K33" s="328"/>
      <c r="L33" s="328"/>
      <c r="M33" s="58" t="s">
        <v>50</v>
      </c>
      <c r="N33" s="212">
        <f>(IF(OR(C10="",D10="")=TRUE,0,INDEX(Rates!$E$2:$M$44,MATCH(C10,Rates!$B$2:$B$44),1))) + 0.005</f>
        <v>5.5E-2</v>
      </c>
      <c r="O33" s="50"/>
      <c r="P33" s="121"/>
      <c r="Q33" s="114"/>
      <c r="R33" s="235"/>
      <c r="S33" s="132"/>
      <c r="T33" s="132"/>
      <c r="U33" s="132"/>
      <c r="V33" s="139"/>
      <c r="W33" s="139"/>
      <c r="X33" s="139"/>
      <c r="Y33" s="115"/>
      <c r="AH33" s="254"/>
      <c r="AI33" s="195">
        <v>46600</v>
      </c>
      <c r="AJ33" s="173" t="s">
        <v>194</v>
      </c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4"/>
      <c r="BW33" s="254"/>
      <c r="BX33" s="254"/>
      <c r="BY33" s="254"/>
      <c r="BZ33" s="254"/>
      <c r="CA33" s="254"/>
      <c r="CB33" s="254"/>
      <c r="CC33" s="254"/>
      <c r="CD33" s="254"/>
      <c r="CE33" s="254"/>
      <c r="CF33" s="254"/>
      <c r="CG33" s="254"/>
      <c r="CH33" s="254"/>
      <c r="CI33" s="254"/>
      <c r="CJ33" s="254"/>
      <c r="CK33" s="254"/>
      <c r="CL33" s="254"/>
      <c r="CM33" s="254"/>
      <c r="CN33" s="254"/>
      <c r="CO33" s="254"/>
      <c r="CP33" s="254"/>
      <c r="CQ33" s="254"/>
      <c r="CR33" s="254"/>
      <c r="CS33" s="254"/>
      <c r="CT33" s="254"/>
      <c r="CU33" s="254"/>
      <c r="CV33" s="254"/>
      <c r="CW33" s="254"/>
      <c r="CX33" s="254"/>
      <c r="CY33" s="254"/>
      <c r="CZ33" s="254"/>
      <c r="DA33" s="254"/>
      <c r="DB33" s="254"/>
      <c r="DC33" s="254"/>
      <c r="DD33" s="254"/>
      <c r="DE33" s="254"/>
      <c r="DF33" s="254"/>
      <c r="DG33" s="254"/>
      <c r="DH33" s="254"/>
      <c r="DI33" s="254"/>
      <c r="DJ33" s="254"/>
      <c r="DK33" s="254"/>
      <c r="DL33" s="254"/>
      <c r="DM33" s="254"/>
      <c r="DN33" s="254"/>
      <c r="DO33" s="254"/>
      <c r="DP33" s="254"/>
      <c r="DQ33" s="254"/>
      <c r="DR33" s="254"/>
      <c r="DS33" s="254"/>
      <c r="DT33" s="254"/>
      <c r="DU33" s="254"/>
      <c r="DV33" s="254"/>
      <c r="DW33" s="254"/>
      <c r="DX33" s="254"/>
      <c r="DY33" s="254"/>
      <c r="DZ33" s="254"/>
      <c r="EA33" s="254"/>
      <c r="EB33" s="254"/>
    </row>
    <row r="34" spans="2:132" ht="16.2" customHeight="1" x14ac:dyDescent="0.3">
      <c r="B34" s="14"/>
      <c r="C34" s="14"/>
      <c r="D34" s="14"/>
      <c r="E34" s="14"/>
      <c r="F34" s="14"/>
      <c r="G34" s="24"/>
      <c r="H34" s="24"/>
      <c r="I34" s="61"/>
      <c r="J34" s="26"/>
      <c r="K34" s="27"/>
      <c r="L34" s="28"/>
      <c r="M34" s="17"/>
      <c r="N34" s="17"/>
      <c r="O34" s="17"/>
      <c r="Q34" s="116"/>
      <c r="R34" s="250"/>
      <c r="AI34" s="195">
        <v>46631</v>
      </c>
      <c r="AJ34" s="173" t="s">
        <v>174</v>
      </c>
    </row>
    <row r="35" spans="2:132" ht="16.2" customHeight="1" x14ac:dyDescent="0.3">
      <c r="B35" s="14" t="s">
        <v>98</v>
      </c>
      <c r="C35" s="14"/>
      <c r="D35" s="14"/>
      <c r="E35" s="213">
        <f>N33</f>
        <v>5.5E-2</v>
      </c>
      <c r="F35" s="14" t="s">
        <v>53</v>
      </c>
      <c r="H35" s="34"/>
      <c r="I35" s="60" t="s">
        <v>117</v>
      </c>
      <c r="J35" s="301">
        <f>J22*E35</f>
        <v>0</v>
      </c>
      <c r="K35" s="302"/>
      <c r="L35" s="302"/>
      <c r="M35" s="14"/>
      <c r="N35" s="14"/>
      <c r="O35" s="14"/>
      <c r="Q35" s="111"/>
      <c r="R35" s="233"/>
      <c r="AI35" s="195">
        <v>46661</v>
      </c>
      <c r="AJ35" s="173" t="s">
        <v>175</v>
      </c>
    </row>
    <row r="36" spans="2:132" ht="16.2" customHeight="1" x14ac:dyDescent="0.3">
      <c r="B36" s="14" t="s">
        <v>99</v>
      </c>
      <c r="C36" s="14"/>
      <c r="D36" s="14"/>
      <c r="E36" s="14"/>
      <c r="F36" s="14"/>
      <c r="G36" s="14"/>
      <c r="H36" s="34"/>
      <c r="I36" s="60" t="s">
        <v>118</v>
      </c>
      <c r="J36" s="301">
        <f>IF(OR(C10="",D10="")=TRUE,0,IF(E10&gt;C12,0,J35*0.02))</f>
        <v>0</v>
      </c>
      <c r="K36" s="302"/>
      <c r="L36" s="302"/>
      <c r="M36" s="14"/>
      <c r="N36" s="14"/>
      <c r="O36" s="14"/>
      <c r="R36" s="234"/>
      <c r="S36" s="135"/>
      <c r="T36" s="135"/>
      <c r="U36" s="135"/>
      <c r="V36" s="136"/>
      <c r="W36" s="136"/>
      <c r="X36" s="136"/>
      <c r="AI36" s="195">
        <v>46692</v>
      </c>
      <c r="AJ36" s="258" t="s">
        <v>237</v>
      </c>
    </row>
    <row r="37" spans="2:132" ht="16.2" customHeight="1" x14ac:dyDescent="0.3">
      <c r="B37" s="14" t="s">
        <v>100</v>
      </c>
      <c r="C37" s="14"/>
      <c r="D37" s="14"/>
      <c r="E37" s="14"/>
      <c r="F37" s="14"/>
      <c r="G37" s="14"/>
      <c r="H37" s="34"/>
      <c r="I37" s="60" t="s">
        <v>119</v>
      </c>
      <c r="J37" s="301">
        <f>J35-J36</f>
        <v>0</v>
      </c>
      <c r="K37" s="302"/>
      <c r="L37" s="302"/>
      <c r="M37" s="14"/>
      <c r="N37" s="14"/>
      <c r="O37" s="14"/>
      <c r="S37" s="138"/>
      <c r="T37" s="138"/>
      <c r="U37" s="138"/>
      <c r="V37" s="137"/>
      <c r="W37" s="137"/>
      <c r="X37" s="137"/>
      <c r="Y37" s="117"/>
      <c r="AI37" s="195">
        <v>46722</v>
      </c>
      <c r="AJ37" s="173" t="s">
        <v>182</v>
      </c>
    </row>
    <row r="38" spans="2:132" ht="16.2" customHeight="1" x14ac:dyDescent="0.3">
      <c r="B38" s="14" t="s">
        <v>101</v>
      </c>
      <c r="C38" s="14"/>
      <c r="D38" s="14"/>
      <c r="E38" s="14"/>
      <c r="F38" s="14"/>
      <c r="G38" s="14"/>
      <c r="H38" s="34"/>
      <c r="I38" s="60" t="s">
        <v>120</v>
      </c>
      <c r="J38" s="301">
        <f>IF(OR(C10="",D10="")=TRUE,0,IF(E10&gt;C12,J35*0.11,0))</f>
        <v>0</v>
      </c>
      <c r="K38" s="302"/>
      <c r="L38" s="302"/>
      <c r="M38" s="14"/>
      <c r="N38" s="14"/>
      <c r="O38" s="14"/>
      <c r="AI38" s="195">
        <v>46753</v>
      </c>
      <c r="AJ38" s="173" t="s">
        <v>183</v>
      </c>
    </row>
    <row r="39" spans="2:132" ht="16.2" customHeight="1" x14ac:dyDescent="0.3">
      <c r="B39" s="14" t="s">
        <v>102</v>
      </c>
      <c r="C39" s="14"/>
      <c r="D39" s="14"/>
      <c r="E39" s="14"/>
      <c r="F39" s="14"/>
      <c r="G39" s="14"/>
      <c r="H39" s="34"/>
      <c r="I39" s="60" t="s">
        <v>121</v>
      </c>
      <c r="J39" s="301">
        <f>IF(OR(C10="",D10="")=TRUE,0,IF(E10&gt;C12,(((YEAR(E10)-YEAR(D10))*12)+(MONTH(E10)-MONTH(D10)))*(0.015*J35),0))</f>
        <v>0</v>
      </c>
      <c r="K39" s="302"/>
      <c r="L39" s="302"/>
      <c r="M39" s="14"/>
      <c r="N39" s="14"/>
      <c r="O39" s="14"/>
      <c r="AI39" s="195">
        <v>46784</v>
      </c>
      <c r="AJ39" s="258" t="s">
        <v>195</v>
      </c>
    </row>
    <row r="40" spans="2:132" ht="16.2" customHeight="1" x14ac:dyDescent="0.3">
      <c r="B40" s="14" t="s">
        <v>103</v>
      </c>
      <c r="C40" s="14"/>
      <c r="D40" s="14"/>
      <c r="E40" s="14"/>
      <c r="F40" s="14"/>
      <c r="G40" s="14"/>
      <c r="H40" s="34"/>
      <c r="I40" s="60" t="s">
        <v>122</v>
      </c>
      <c r="J40" s="301">
        <f>IF(OR(C10="",D10="")=TRUE,0,IF(E10-EOMONTH(D10,0)&gt;31,J35*0.1,0))</f>
        <v>0</v>
      </c>
      <c r="K40" s="302"/>
      <c r="L40" s="302"/>
      <c r="M40" s="14"/>
      <c r="N40" s="14"/>
      <c r="O40" s="14"/>
      <c r="AI40" s="195">
        <v>46813</v>
      </c>
      <c r="AJ40" s="173" t="s">
        <v>196</v>
      </c>
    </row>
    <row r="41" spans="2:132" ht="16.95" customHeight="1" x14ac:dyDescent="0.3">
      <c r="B41" s="14" t="s">
        <v>104</v>
      </c>
      <c r="C41" s="14"/>
      <c r="D41" s="14"/>
      <c r="E41" s="14"/>
      <c r="F41" s="14"/>
      <c r="G41" s="14"/>
      <c r="H41" s="24"/>
      <c r="I41" s="60" t="s">
        <v>123</v>
      </c>
      <c r="J41" s="301">
        <v>0</v>
      </c>
      <c r="K41" s="302"/>
      <c r="L41" s="302"/>
      <c r="M41" s="14"/>
      <c r="N41" s="14"/>
      <c r="O41" s="14"/>
      <c r="AI41" s="195">
        <v>46844</v>
      </c>
      <c r="AJ41" s="174" t="s">
        <v>190</v>
      </c>
    </row>
    <row r="42" spans="2:132" ht="16.95" customHeight="1" x14ac:dyDescent="0.3">
      <c r="B42" s="14" t="s">
        <v>105</v>
      </c>
      <c r="C42" s="14"/>
      <c r="D42" s="14"/>
      <c r="E42" s="14"/>
      <c r="F42" s="14"/>
      <c r="G42" s="14"/>
      <c r="H42" s="34"/>
      <c r="I42" s="60" t="s">
        <v>124</v>
      </c>
      <c r="J42" s="301">
        <f>SUM(J37:L41)</f>
        <v>0</v>
      </c>
      <c r="K42" s="302"/>
      <c r="L42" s="302"/>
      <c r="M42" s="14"/>
      <c r="N42" s="14"/>
      <c r="O42" s="14"/>
      <c r="AI42" s="195">
        <v>46874</v>
      </c>
      <c r="AJ42" s="174" t="s">
        <v>191</v>
      </c>
    </row>
    <row r="43" spans="2:132" s="31" customFormat="1" x14ac:dyDescent="0.3">
      <c r="B43" s="14"/>
      <c r="C43" s="14"/>
      <c r="D43" s="14"/>
      <c r="E43" s="14"/>
      <c r="F43" s="14"/>
      <c r="G43" s="14"/>
      <c r="H43" s="34"/>
      <c r="I43" s="59"/>
      <c r="J43" s="14"/>
      <c r="K43" s="14"/>
      <c r="L43" s="14"/>
      <c r="M43" s="14"/>
      <c r="N43" s="14"/>
      <c r="O43" s="14"/>
      <c r="P43" s="120"/>
      <c r="Q43" s="114"/>
      <c r="R43" s="235"/>
      <c r="S43" s="132"/>
      <c r="T43" s="132"/>
      <c r="U43" s="132"/>
      <c r="V43" s="139"/>
      <c r="W43" s="139"/>
      <c r="X43" s="139"/>
      <c r="Y43" s="115"/>
      <c r="AH43" s="253"/>
      <c r="AI43" s="195">
        <v>46905</v>
      </c>
      <c r="AJ43" s="173" t="s">
        <v>188</v>
      </c>
      <c r="AK43" s="253"/>
      <c r="AL43" s="253"/>
      <c r="AM43" s="253"/>
      <c r="AN43" s="253"/>
      <c r="AO43" s="253"/>
      <c r="AP43" s="253"/>
      <c r="AQ43" s="253"/>
      <c r="AR43" s="253"/>
      <c r="AS43" s="253"/>
      <c r="AT43" s="253"/>
      <c r="AU43" s="253"/>
      <c r="AV43" s="253"/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  <c r="BL43" s="253"/>
      <c r="BM43" s="253"/>
      <c r="BN43" s="253"/>
      <c r="BO43" s="253"/>
      <c r="BP43" s="253"/>
      <c r="BQ43" s="253"/>
      <c r="BR43" s="253"/>
      <c r="BS43" s="253"/>
      <c r="BT43" s="253"/>
      <c r="BU43" s="253"/>
      <c r="BV43" s="253"/>
      <c r="BW43" s="253"/>
      <c r="BX43" s="253"/>
      <c r="BY43" s="253"/>
      <c r="BZ43" s="253"/>
      <c r="CA43" s="253"/>
      <c r="CB43" s="253"/>
      <c r="CC43" s="253"/>
      <c r="CD43" s="253"/>
      <c r="CE43" s="253"/>
      <c r="CF43" s="253"/>
      <c r="CG43" s="253"/>
      <c r="CH43" s="253"/>
      <c r="CI43" s="253"/>
      <c r="CJ43" s="253"/>
      <c r="CK43" s="253"/>
      <c r="CL43" s="253"/>
      <c r="CM43" s="253"/>
      <c r="CN43" s="253"/>
      <c r="CO43" s="253"/>
      <c r="CP43" s="253"/>
      <c r="CQ43" s="253"/>
      <c r="CR43" s="253"/>
      <c r="CS43" s="253"/>
      <c r="CT43" s="253"/>
      <c r="CU43" s="253"/>
      <c r="CV43" s="253"/>
      <c r="CW43" s="253"/>
      <c r="CX43" s="253"/>
      <c r="CY43" s="253"/>
      <c r="CZ43" s="253"/>
      <c r="DA43" s="253"/>
      <c r="DB43" s="253"/>
      <c r="DC43" s="253"/>
      <c r="DD43" s="253"/>
      <c r="DE43" s="253"/>
      <c r="DF43" s="253"/>
      <c r="DG43" s="253"/>
      <c r="DH43" s="253"/>
      <c r="DI43" s="253"/>
      <c r="DJ43" s="253"/>
      <c r="DK43" s="253"/>
      <c r="DL43" s="253"/>
      <c r="DM43" s="253"/>
      <c r="DN43" s="253"/>
      <c r="DO43" s="253"/>
      <c r="DP43" s="253"/>
      <c r="DQ43" s="253"/>
      <c r="DR43" s="253"/>
      <c r="DS43" s="253"/>
      <c r="DT43" s="253"/>
      <c r="DU43" s="253"/>
      <c r="DV43" s="253"/>
      <c r="DW43" s="253"/>
      <c r="DX43" s="253"/>
      <c r="DY43" s="253"/>
      <c r="DZ43" s="253"/>
      <c r="EA43" s="253"/>
      <c r="EB43" s="253"/>
    </row>
    <row r="44" spans="2:132" s="54" customFormat="1" ht="16.2" customHeight="1" thickBot="1" x14ac:dyDescent="0.35">
      <c r="B44" s="317" t="s">
        <v>44</v>
      </c>
      <c r="C44" s="318"/>
      <c r="D44" s="318"/>
      <c r="E44" s="318"/>
      <c r="F44" s="318"/>
      <c r="G44" s="318"/>
      <c r="H44" s="318"/>
      <c r="I44" s="318"/>
      <c r="J44" s="318"/>
      <c r="K44" s="318"/>
      <c r="L44" s="318"/>
      <c r="M44" s="318"/>
      <c r="N44" s="319"/>
      <c r="O44" s="53"/>
      <c r="P44" s="122"/>
      <c r="Q44" s="114"/>
      <c r="R44" s="235"/>
      <c r="S44" s="132"/>
      <c r="T44" s="132"/>
      <c r="U44" s="132"/>
      <c r="V44" s="139"/>
      <c r="W44" s="139"/>
      <c r="X44" s="139"/>
      <c r="Y44" s="115"/>
      <c r="AH44" s="255"/>
      <c r="AI44" s="195">
        <v>46935</v>
      </c>
      <c r="AJ44" s="193" t="s">
        <v>189</v>
      </c>
      <c r="AK44" s="255"/>
      <c r="AL44" s="255"/>
      <c r="AM44" s="255"/>
      <c r="AN44" s="255"/>
      <c r="AO44" s="255"/>
      <c r="AP44" s="255"/>
      <c r="AQ44" s="255"/>
      <c r="AR44" s="255"/>
      <c r="AS44" s="255"/>
      <c r="AT44" s="255"/>
      <c r="AU44" s="255"/>
      <c r="AV44" s="255"/>
      <c r="AW44" s="255"/>
      <c r="AX44" s="255"/>
      <c r="AY44" s="255"/>
      <c r="AZ44" s="255"/>
      <c r="BA44" s="255"/>
      <c r="BB44" s="255"/>
      <c r="BC44" s="255"/>
      <c r="BD44" s="255"/>
      <c r="BE44" s="255"/>
      <c r="BF44" s="255"/>
      <c r="BG44" s="255"/>
      <c r="BH44" s="255"/>
      <c r="BI44" s="255"/>
      <c r="BJ44" s="255"/>
      <c r="BK44" s="255"/>
      <c r="BL44" s="255"/>
      <c r="BM44" s="255"/>
      <c r="BN44" s="255"/>
      <c r="BO44" s="255"/>
      <c r="BP44" s="255"/>
      <c r="BQ44" s="255"/>
      <c r="BR44" s="255"/>
      <c r="BS44" s="255"/>
      <c r="BT44" s="255"/>
      <c r="BU44" s="255"/>
      <c r="BV44" s="255"/>
      <c r="BW44" s="255"/>
      <c r="BX44" s="255"/>
      <c r="BY44" s="255"/>
      <c r="BZ44" s="255"/>
      <c r="CA44" s="255"/>
      <c r="CB44" s="255"/>
      <c r="CC44" s="255"/>
      <c r="CD44" s="255"/>
      <c r="CE44" s="255"/>
      <c r="CF44" s="255"/>
      <c r="CG44" s="255"/>
      <c r="CH44" s="255"/>
      <c r="CI44" s="255"/>
      <c r="CJ44" s="255"/>
      <c r="CK44" s="255"/>
      <c r="CL44" s="255"/>
      <c r="CM44" s="255"/>
      <c r="CN44" s="255"/>
      <c r="CO44" s="255"/>
      <c r="CP44" s="255"/>
      <c r="CQ44" s="255"/>
      <c r="CR44" s="255"/>
      <c r="CS44" s="255"/>
      <c r="CT44" s="255"/>
      <c r="CU44" s="255"/>
      <c r="CV44" s="255"/>
      <c r="CW44" s="255"/>
      <c r="CX44" s="255"/>
      <c r="CY44" s="255"/>
      <c r="CZ44" s="255"/>
      <c r="DA44" s="255"/>
      <c r="DB44" s="255"/>
      <c r="DC44" s="255"/>
      <c r="DD44" s="255"/>
      <c r="DE44" s="255"/>
      <c r="DF44" s="255"/>
      <c r="DG44" s="255"/>
      <c r="DH44" s="255"/>
      <c r="DI44" s="255"/>
      <c r="DJ44" s="255"/>
      <c r="DK44" s="255"/>
      <c r="DL44" s="255"/>
      <c r="DM44" s="255"/>
      <c r="DN44" s="255"/>
      <c r="DO44" s="255"/>
      <c r="DP44" s="255"/>
      <c r="DQ44" s="255"/>
      <c r="DR44" s="255"/>
      <c r="DS44" s="255"/>
      <c r="DT44" s="255"/>
      <c r="DU44" s="255"/>
      <c r="DV44" s="255"/>
      <c r="DW44" s="255"/>
      <c r="DX44" s="255"/>
      <c r="DY44" s="255"/>
      <c r="DZ44" s="255"/>
      <c r="EA44" s="255"/>
      <c r="EB44" s="255"/>
    </row>
    <row r="45" spans="2:132" ht="16.2" customHeight="1" x14ac:dyDescent="0.3">
      <c r="B45" s="18"/>
      <c r="C45" s="18"/>
      <c r="D45" s="18"/>
      <c r="E45" s="18"/>
      <c r="F45" s="18"/>
      <c r="G45" s="18"/>
      <c r="H45" s="37"/>
      <c r="I45" s="62"/>
      <c r="J45" s="18"/>
      <c r="K45" s="18"/>
      <c r="L45" s="18"/>
      <c r="M45" s="18"/>
      <c r="N45" s="18"/>
      <c r="O45" s="18"/>
      <c r="Q45" s="116"/>
      <c r="AI45" s="195">
        <v>46966</v>
      </c>
      <c r="AJ45" s="183"/>
    </row>
    <row r="46" spans="2:132" ht="16.2" customHeight="1" x14ac:dyDescent="0.3">
      <c r="B46" s="14" t="s">
        <v>106</v>
      </c>
      <c r="C46" s="14"/>
      <c r="D46" s="14"/>
      <c r="E46" s="14"/>
      <c r="F46" s="14"/>
      <c r="G46" s="14"/>
      <c r="H46" s="34"/>
      <c r="I46" s="60" t="s">
        <v>125</v>
      </c>
      <c r="J46" s="311">
        <f>J31+J42</f>
        <v>0</v>
      </c>
      <c r="K46" s="312"/>
      <c r="L46" s="311"/>
      <c r="M46" s="14"/>
      <c r="N46" s="14"/>
      <c r="O46" s="14"/>
      <c r="Q46" s="118"/>
      <c r="R46" s="233"/>
      <c r="AI46" s="195">
        <v>46997</v>
      </c>
    </row>
    <row r="47" spans="2:132" ht="16.2" customHeight="1" x14ac:dyDescent="0.3">
      <c r="B47" s="14" t="s">
        <v>107</v>
      </c>
      <c r="C47" s="14"/>
      <c r="D47" s="14"/>
      <c r="E47" s="14"/>
      <c r="F47" s="14"/>
      <c r="G47" s="14"/>
      <c r="H47" s="34"/>
      <c r="I47" s="60" t="s">
        <v>126</v>
      </c>
      <c r="J47" s="313"/>
      <c r="K47" s="314"/>
      <c r="L47" s="313"/>
      <c r="M47" s="14"/>
      <c r="N47" s="14"/>
      <c r="O47" s="14"/>
      <c r="R47" s="236"/>
      <c r="S47" s="135"/>
      <c r="T47" s="135"/>
      <c r="U47" s="135"/>
      <c r="V47" s="136"/>
      <c r="W47" s="136"/>
      <c r="X47" s="136"/>
      <c r="AI47" s="195">
        <v>47027</v>
      </c>
    </row>
    <row r="48" spans="2:132" ht="16.2" customHeight="1" x14ac:dyDescent="0.3">
      <c r="B48" s="14" t="s">
        <v>157</v>
      </c>
      <c r="C48" s="14"/>
      <c r="D48" s="14"/>
      <c r="E48" s="14"/>
      <c r="F48" s="14"/>
      <c r="G48" s="14"/>
      <c r="H48" s="34"/>
      <c r="I48" s="60" t="s">
        <v>127</v>
      </c>
      <c r="J48" s="320">
        <v>0</v>
      </c>
      <c r="K48" s="321"/>
      <c r="L48" s="320"/>
      <c r="M48" s="14"/>
      <c r="N48" s="14"/>
      <c r="O48" s="14"/>
      <c r="S48" s="140"/>
      <c r="T48" s="140"/>
      <c r="U48" s="140"/>
      <c r="V48" s="141"/>
      <c r="W48" s="141"/>
      <c r="X48" s="141"/>
      <c r="Y48" s="117"/>
      <c r="AI48" s="195">
        <v>47058</v>
      </c>
    </row>
    <row r="49" spans="2:132" ht="16.2" customHeight="1" x14ac:dyDescent="0.3">
      <c r="B49" s="36" t="s">
        <v>158</v>
      </c>
      <c r="C49" s="14"/>
      <c r="D49" s="14"/>
      <c r="E49" s="14"/>
      <c r="F49" s="14"/>
      <c r="G49" s="14"/>
      <c r="H49" s="34"/>
      <c r="I49" s="60" t="s">
        <v>128</v>
      </c>
      <c r="J49" s="322">
        <v>0</v>
      </c>
      <c r="K49" s="323"/>
      <c r="L49" s="322"/>
      <c r="M49" s="14"/>
      <c r="N49" s="14"/>
      <c r="O49" s="14"/>
      <c r="AI49" s="195">
        <v>47088</v>
      </c>
    </row>
    <row r="50" spans="2:132" ht="16.2" customHeight="1" x14ac:dyDescent="0.3">
      <c r="B50" s="14" t="s">
        <v>151</v>
      </c>
      <c r="C50" s="14"/>
      <c r="D50" s="14"/>
      <c r="E50" s="14"/>
      <c r="F50" s="14"/>
      <c r="G50" s="14"/>
      <c r="H50" s="34"/>
      <c r="I50" s="60" t="s">
        <v>152</v>
      </c>
      <c r="J50" s="315"/>
      <c r="K50" s="316"/>
      <c r="L50" s="315"/>
      <c r="M50" s="14"/>
      <c r="N50" s="14"/>
      <c r="O50" s="14"/>
      <c r="AI50" s="195">
        <v>47119</v>
      </c>
    </row>
    <row r="51" spans="2:132" x14ac:dyDescent="0.3">
      <c r="B51" s="14" t="s">
        <v>156</v>
      </c>
      <c r="C51" s="14"/>
      <c r="D51" s="14"/>
      <c r="E51" s="14"/>
      <c r="F51" s="14"/>
      <c r="G51" s="14"/>
      <c r="H51" s="34"/>
      <c r="I51" s="60" t="s">
        <v>153</v>
      </c>
      <c r="J51" s="309">
        <f>J46+J47+J48+J49-J50</f>
        <v>0</v>
      </c>
      <c r="K51" s="310"/>
      <c r="L51" s="309"/>
      <c r="M51" s="14"/>
      <c r="N51" s="14"/>
      <c r="O51" s="14"/>
      <c r="AI51" s="195">
        <v>47150</v>
      </c>
    </row>
    <row r="52" spans="2:132" ht="9" customHeight="1" x14ac:dyDescent="0.3">
      <c r="B52" s="14"/>
      <c r="C52" s="14"/>
      <c r="D52" s="14"/>
      <c r="E52" s="14"/>
      <c r="F52" s="14"/>
      <c r="G52" s="14"/>
      <c r="H52" s="34"/>
      <c r="I52" s="59"/>
      <c r="J52" s="14"/>
      <c r="K52" s="14"/>
      <c r="L52" s="14"/>
      <c r="M52" s="14"/>
      <c r="N52" s="14"/>
      <c r="O52" s="14"/>
      <c r="AI52" s="195">
        <v>47178</v>
      </c>
    </row>
    <row r="53" spans="2:132" x14ac:dyDescent="0.3">
      <c r="B53" s="294" t="s">
        <v>66</v>
      </c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"/>
      <c r="AI53" s="195">
        <v>47209</v>
      </c>
    </row>
    <row r="54" spans="2:132" x14ac:dyDescent="0.3">
      <c r="B54" s="294" t="s">
        <v>67</v>
      </c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"/>
      <c r="AI54" s="195">
        <v>47239</v>
      </c>
    </row>
    <row r="55" spans="2:132" s="13" customFormat="1" x14ac:dyDescent="0.3">
      <c r="B55" s="14"/>
      <c r="C55" s="33" t="s">
        <v>68</v>
      </c>
      <c r="D55" s="14"/>
      <c r="E55" s="14"/>
      <c r="F55" s="14"/>
      <c r="G55" s="14"/>
      <c r="H55" s="34"/>
      <c r="I55" s="59"/>
      <c r="J55" s="14"/>
      <c r="K55" s="14"/>
      <c r="L55" s="14"/>
      <c r="M55" s="14"/>
      <c r="N55" s="14"/>
      <c r="O55" s="14"/>
      <c r="P55" s="119"/>
      <c r="Q55" s="114"/>
      <c r="R55" s="235"/>
      <c r="S55" s="132"/>
      <c r="T55" s="132"/>
      <c r="U55" s="132"/>
      <c r="V55" s="139"/>
      <c r="W55" s="139"/>
      <c r="X55" s="139"/>
      <c r="Y55" s="115"/>
      <c r="AH55" s="256"/>
      <c r="AI55" s="195">
        <v>47270</v>
      </c>
      <c r="AJ55" s="186"/>
      <c r="AK55" s="256"/>
      <c r="AL55" s="256"/>
      <c r="AM55" s="256"/>
      <c r="AN55" s="256"/>
      <c r="AO55" s="256"/>
      <c r="AP55" s="256"/>
      <c r="AQ55" s="256"/>
      <c r="AR55" s="256"/>
      <c r="AS55" s="256"/>
      <c r="AT55" s="256"/>
      <c r="AU55" s="256"/>
      <c r="AV55" s="256"/>
      <c r="AW55" s="256"/>
      <c r="AX55" s="256"/>
      <c r="AY55" s="256"/>
      <c r="AZ55" s="256"/>
      <c r="BA55" s="256"/>
      <c r="BB55" s="256"/>
      <c r="BC55" s="256"/>
      <c r="BD55" s="256"/>
      <c r="BE55" s="256"/>
      <c r="BF55" s="256"/>
      <c r="BG55" s="256"/>
      <c r="BH55" s="256"/>
      <c r="BI55" s="256"/>
      <c r="BJ55" s="256"/>
      <c r="BK55" s="256"/>
      <c r="BL55" s="256"/>
      <c r="BM55" s="256"/>
      <c r="BN55" s="256"/>
      <c r="BO55" s="256"/>
      <c r="BP55" s="256"/>
      <c r="BQ55" s="256"/>
      <c r="BR55" s="256"/>
      <c r="BS55" s="256"/>
      <c r="BT55" s="256"/>
      <c r="BU55" s="256"/>
      <c r="BV55" s="256"/>
      <c r="BW55" s="256"/>
      <c r="BX55" s="256"/>
      <c r="BY55" s="256"/>
      <c r="BZ55" s="256"/>
      <c r="CA55" s="256"/>
      <c r="CB55" s="256"/>
      <c r="CC55" s="256"/>
      <c r="CD55" s="256"/>
      <c r="CE55" s="256"/>
      <c r="CF55" s="256"/>
      <c r="CG55" s="256"/>
      <c r="CH55" s="256"/>
      <c r="CI55" s="256"/>
      <c r="CJ55" s="256"/>
      <c r="CK55" s="256"/>
      <c r="CL55" s="256"/>
      <c r="CM55" s="256"/>
      <c r="CN55" s="256"/>
      <c r="CO55" s="256"/>
      <c r="CP55" s="256"/>
      <c r="CQ55" s="256"/>
      <c r="CR55" s="256"/>
      <c r="CS55" s="256"/>
      <c r="CT55" s="256"/>
      <c r="CU55" s="256"/>
      <c r="CV55" s="256"/>
      <c r="CW55" s="256"/>
      <c r="CX55" s="256"/>
      <c r="CY55" s="256"/>
      <c r="CZ55" s="256"/>
      <c r="DA55" s="256"/>
      <c r="DB55" s="256"/>
      <c r="DC55" s="256"/>
      <c r="DD55" s="256"/>
      <c r="DE55" s="256"/>
      <c r="DF55" s="256"/>
      <c r="DG55" s="256"/>
      <c r="DH55" s="256"/>
      <c r="DI55" s="256"/>
      <c r="DJ55" s="256"/>
      <c r="DK55" s="256"/>
      <c r="DL55" s="256"/>
      <c r="DM55" s="256"/>
      <c r="DN55" s="256"/>
      <c r="DO55" s="256"/>
      <c r="DP55" s="256"/>
      <c r="DQ55" s="256"/>
      <c r="DR55" s="256"/>
      <c r="DS55" s="256"/>
      <c r="DT55" s="256"/>
      <c r="DU55" s="256"/>
      <c r="DV55" s="256"/>
      <c r="DW55" s="256"/>
      <c r="DX55" s="256"/>
      <c r="DY55" s="256"/>
      <c r="DZ55" s="256"/>
      <c r="EA55" s="256"/>
      <c r="EB55" s="256"/>
    </row>
    <row r="56" spans="2:132" s="13" customFormat="1" x14ac:dyDescent="0.3">
      <c r="B56" s="14"/>
      <c r="C56" s="14"/>
      <c r="D56" s="14"/>
      <c r="E56" s="14"/>
      <c r="F56" s="14"/>
      <c r="G56" s="14"/>
      <c r="H56" s="34"/>
      <c r="I56" s="59"/>
      <c r="J56" s="14"/>
      <c r="K56" s="14"/>
      <c r="L56" s="14"/>
      <c r="M56" s="14"/>
      <c r="N56" s="14"/>
      <c r="O56" s="14"/>
      <c r="P56" s="119"/>
      <c r="Q56" s="114"/>
      <c r="R56" s="235"/>
      <c r="S56" s="132"/>
      <c r="T56" s="132"/>
      <c r="U56" s="132"/>
      <c r="V56" s="139"/>
      <c r="W56" s="139"/>
      <c r="X56" s="139"/>
      <c r="Y56" s="115"/>
      <c r="AH56" s="256"/>
      <c r="AI56" s="195">
        <v>47300</v>
      </c>
      <c r="AJ56" s="186"/>
      <c r="AK56" s="256"/>
      <c r="AL56" s="256"/>
      <c r="AM56" s="256"/>
      <c r="AN56" s="256"/>
      <c r="AO56" s="256"/>
      <c r="AP56" s="256"/>
      <c r="AQ56" s="256"/>
      <c r="AR56" s="256"/>
      <c r="AS56" s="256"/>
      <c r="AT56" s="256"/>
      <c r="AU56" s="256"/>
      <c r="AV56" s="256"/>
      <c r="AW56" s="256"/>
      <c r="AX56" s="256"/>
      <c r="AY56" s="256"/>
      <c r="AZ56" s="256"/>
      <c r="BA56" s="256"/>
      <c r="BB56" s="256"/>
      <c r="BC56" s="256"/>
      <c r="BD56" s="256"/>
      <c r="BE56" s="256"/>
      <c r="BF56" s="256"/>
      <c r="BG56" s="256"/>
      <c r="BH56" s="256"/>
      <c r="BI56" s="256"/>
      <c r="BJ56" s="256"/>
      <c r="BK56" s="256"/>
      <c r="BL56" s="256"/>
      <c r="BM56" s="256"/>
      <c r="BN56" s="256"/>
      <c r="BO56" s="256"/>
      <c r="BP56" s="256"/>
      <c r="BQ56" s="256"/>
      <c r="BR56" s="256"/>
      <c r="BS56" s="256"/>
      <c r="BT56" s="256"/>
      <c r="BU56" s="256"/>
      <c r="BV56" s="256"/>
      <c r="BW56" s="256"/>
      <c r="BX56" s="256"/>
      <c r="BY56" s="256"/>
      <c r="BZ56" s="256"/>
      <c r="CA56" s="256"/>
      <c r="CB56" s="256"/>
      <c r="CC56" s="256"/>
      <c r="CD56" s="256"/>
      <c r="CE56" s="256"/>
      <c r="CF56" s="256"/>
      <c r="CG56" s="256"/>
      <c r="CH56" s="256"/>
      <c r="CI56" s="256"/>
      <c r="CJ56" s="256"/>
      <c r="CK56" s="256"/>
      <c r="CL56" s="256"/>
      <c r="CM56" s="256"/>
      <c r="CN56" s="256"/>
      <c r="CO56" s="256"/>
      <c r="CP56" s="256"/>
      <c r="CQ56" s="256"/>
      <c r="CR56" s="256"/>
      <c r="CS56" s="256"/>
      <c r="CT56" s="256"/>
      <c r="CU56" s="256"/>
      <c r="CV56" s="256"/>
      <c r="CW56" s="256"/>
      <c r="CX56" s="256"/>
      <c r="CY56" s="256"/>
      <c r="CZ56" s="256"/>
      <c r="DA56" s="256"/>
      <c r="DB56" s="256"/>
      <c r="DC56" s="256"/>
      <c r="DD56" s="256"/>
      <c r="DE56" s="256"/>
      <c r="DF56" s="256"/>
      <c r="DG56" s="256"/>
      <c r="DH56" s="256"/>
      <c r="DI56" s="256"/>
      <c r="DJ56" s="256"/>
      <c r="DK56" s="256"/>
      <c r="DL56" s="256"/>
      <c r="DM56" s="256"/>
      <c r="DN56" s="256"/>
      <c r="DO56" s="256"/>
      <c r="DP56" s="256"/>
      <c r="DQ56" s="256"/>
      <c r="DR56" s="256"/>
      <c r="DS56" s="256"/>
      <c r="DT56" s="256"/>
      <c r="DU56" s="256"/>
      <c r="DV56" s="256"/>
      <c r="DW56" s="256"/>
      <c r="DX56" s="256"/>
      <c r="DY56" s="256"/>
      <c r="DZ56" s="256"/>
      <c r="EA56" s="256"/>
      <c r="EB56" s="256"/>
    </row>
    <row r="57" spans="2:132" x14ac:dyDescent="0.3">
      <c r="B57" s="14"/>
      <c r="C57" s="14"/>
      <c r="D57" s="14"/>
      <c r="E57" s="14"/>
      <c r="F57" s="14"/>
      <c r="G57" s="14"/>
      <c r="H57" s="34"/>
      <c r="I57" s="59"/>
      <c r="J57" s="14"/>
      <c r="K57" s="14"/>
      <c r="L57" s="14"/>
      <c r="M57" s="14"/>
      <c r="N57" s="14"/>
      <c r="O57" s="14"/>
      <c r="AI57" s="195">
        <v>47331</v>
      </c>
    </row>
    <row r="58" spans="2:132" x14ac:dyDescent="0.3">
      <c r="AI58" s="195">
        <v>47362</v>
      </c>
    </row>
    <row r="59" spans="2:132" x14ac:dyDescent="0.3">
      <c r="S59" s="133"/>
      <c r="T59" s="133"/>
      <c r="U59" s="133"/>
      <c r="V59" s="142"/>
      <c r="W59" s="142"/>
      <c r="X59" s="142"/>
      <c r="AI59" s="195">
        <v>47392</v>
      </c>
    </row>
    <row r="60" spans="2:132" x14ac:dyDescent="0.3">
      <c r="S60" s="133"/>
      <c r="T60" s="133"/>
      <c r="U60" s="133"/>
      <c r="V60" s="142"/>
      <c r="W60" s="142"/>
      <c r="X60" s="142"/>
      <c r="AI60" s="195">
        <v>47423</v>
      </c>
    </row>
    <row r="61" spans="2:132" x14ac:dyDescent="0.3">
      <c r="AI61" s="195">
        <v>47453</v>
      </c>
    </row>
    <row r="62" spans="2:132" x14ac:dyDescent="0.3">
      <c r="AI62" s="195">
        <v>47484</v>
      </c>
    </row>
    <row r="63" spans="2:132" x14ac:dyDescent="0.3">
      <c r="AI63" s="195">
        <v>47515</v>
      </c>
    </row>
    <row r="64" spans="2:132" x14ac:dyDescent="0.3">
      <c r="AI64" s="195">
        <v>47543</v>
      </c>
    </row>
    <row r="65" spans="35:35" x14ac:dyDescent="0.3">
      <c r="AI65" s="195">
        <v>47574</v>
      </c>
    </row>
    <row r="66" spans="35:35" x14ac:dyDescent="0.3">
      <c r="AI66" s="195">
        <v>47604</v>
      </c>
    </row>
    <row r="67" spans="35:35" x14ac:dyDescent="0.3">
      <c r="AI67" s="195">
        <v>47635</v>
      </c>
    </row>
    <row r="68" spans="35:35" x14ac:dyDescent="0.3">
      <c r="AI68" s="195">
        <v>47665</v>
      </c>
    </row>
    <row r="69" spans="35:35" x14ac:dyDescent="0.3">
      <c r="AI69" s="195">
        <v>47696</v>
      </c>
    </row>
    <row r="70" spans="35:35" x14ac:dyDescent="0.3">
      <c r="AI70" s="195">
        <v>47727</v>
      </c>
    </row>
    <row r="71" spans="35:35" x14ac:dyDescent="0.3">
      <c r="AI71" s="195">
        <v>47757</v>
      </c>
    </row>
    <row r="72" spans="35:35" x14ac:dyDescent="0.3">
      <c r="AI72" s="195">
        <v>47788</v>
      </c>
    </row>
    <row r="73" spans="35:35" x14ac:dyDescent="0.3">
      <c r="AI73" s="195">
        <v>47818</v>
      </c>
    </row>
    <row r="74" spans="35:35" x14ac:dyDescent="0.3">
      <c r="AI74" s="195">
        <v>47849</v>
      </c>
    </row>
    <row r="75" spans="35:35" x14ac:dyDescent="0.3">
      <c r="AI75" s="195">
        <v>47880</v>
      </c>
    </row>
    <row r="76" spans="35:35" x14ac:dyDescent="0.3">
      <c r="AI76" s="195">
        <v>47908</v>
      </c>
    </row>
    <row r="77" spans="35:35" x14ac:dyDescent="0.3">
      <c r="AI77" s="195">
        <v>47939</v>
      </c>
    </row>
    <row r="78" spans="35:35" x14ac:dyDescent="0.3">
      <c r="AI78" s="195">
        <v>47969</v>
      </c>
    </row>
    <row r="79" spans="35:35" x14ac:dyDescent="0.3">
      <c r="AI79" s="195">
        <v>48000</v>
      </c>
    </row>
    <row r="80" spans="35:35" x14ac:dyDescent="0.3">
      <c r="AI80" s="195">
        <v>48030</v>
      </c>
    </row>
    <row r="81" spans="35:35" x14ac:dyDescent="0.3">
      <c r="AI81" s="195">
        <v>48061</v>
      </c>
    </row>
    <row r="82" spans="35:35" x14ac:dyDescent="0.3">
      <c r="AI82" s="195">
        <v>48092</v>
      </c>
    </row>
    <row r="83" spans="35:35" x14ac:dyDescent="0.3">
      <c r="AI83" s="195">
        <v>48122</v>
      </c>
    </row>
    <row r="84" spans="35:35" x14ac:dyDescent="0.3">
      <c r="AI84" s="195">
        <v>48153</v>
      </c>
    </row>
    <row r="85" spans="35:35" x14ac:dyDescent="0.3">
      <c r="AI85" s="195">
        <v>48183</v>
      </c>
    </row>
    <row r="86" spans="35:35" x14ac:dyDescent="0.3">
      <c r="AI86" s="195">
        <v>48214</v>
      </c>
    </row>
    <row r="87" spans="35:35" x14ac:dyDescent="0.3">
      <c r="AI87" s="195">
        <v>48245</v>
      </c>
    </row>
    <row r="88" spans="35:35" x14ac:dyDescent="0.3">
      <c r="AI88" s="195">
        <v>48274</v>
      </c>
    </row>
    <row r="89" spans="35:35" x14ac:dyDescent="0.3">
      <c r="AI89" s="195">
        <v>48305</v>
      </c>
    </row>
    <row r="90" spans="35:35" x14ac:dyDescent="0.3">
      <c r="AI90" s="195">
        <v>48335</v>
      </c>
    </row>
    <row r="91" spans="35:35" x14ac:dyDescent="0.3">
      <c r="AI91" s="195">
        <v>48366</v>
      </c>
    </row>
    <row r="92" spans="35:35" x14ac:dyDescent="0.3">
      <c r="AI92" s="195">
        <v>48396</v>
      </c>
    </row>
    <row r="93" spans="35:35" x14ac:dyDescent="0.3">
      <c r="AI93" s="195">
        <v>48427</v>
      </c>
    </row>
    <row r="94" spans="35:35" x14ac:dyDescent="0.3">
      <c r="AI94" s="195">
        <v>48458</v>
      </c>
    </row>
    <row r="95" spans="35:35" x14ac:dyDescent="0.3">
      <c r="AI95" s="195">
        <v>48488</v>
      </c>
    </row>
    <row r="96" spans="35:35" x14ac:dyDescent="0.3">
      <c r="AI96" s="195">
        <v>48519</v>
      </c>
    </row>
    <row r="97" spans="35:35" x14ac:dyDescent="0.3">
      <c r="AI97" s="195">
        <v>48549</v>
      </c>
    </row>
    <row r="98" spans="35:35" x14ac:dyDescent="0.3">
      <c r="AI98" s="195">
        <v>48580</v>
      </c>
    </row>
    <row r="99" spans="35:35" x14ac:dyDescent="0.3">
      <c r="AI99" s="195">
        <v>48611</v>
      </c>
    </row>
    <row r="100" spans="35:35" x14ac:dyDescent="0.3">
      <c r="AI100" s="195">
        <v>48639</v>
      </c>
    </row>
    <row r="101" spans="35:35" x14ac:dyDescent="0.3">
      <c r="AI101" s="195">
        <v>48670</v>
      </c>
    </row>
    <row r="102" spans="35:35" x14ac:dyDescent="0.3">
      <c r="AI102" s="195">
        <v>48700</v>
      </c>
    </row>
    <row r="103" spans="35:35" x14ac:dyDescent="0.3">
      <c r="AI103" s="195">
        <v>48731</v>
      </c>
    </row>
    <row r="104" spans="35:35" x14ac:dyDescent="0.3">
      <c r="AI104" s="195">
        <v>48761</v>
      </c>
    </row>
    <row r="105" spans="35:35" x14ac:dyDescent="0.3">
      <c r="AI105" s="195">
        <v>48792</v>
      </c>
    </row>
    <row r="106" spans="35:35" x14ac:dyDescent="0.3">
      <c r="AI106" s="195">
        <v>48823</v>
      </c>
    </row>
    <row r="107" spans="35:35" x14ac:dyDescent="0.3">
      <c r="AI107" s="195">
        <v>48853</v>
      </c>
    </row>
    <row r="108" spans="35:35" x14ac:dyDescent="0.3">
      <c r="AI108" s="195"/>
    </row>
    <row r="109" spans="35:35" x14ac:dyDescent="0.3">
      <c r="AI109" s="195"/>
    </row>
  </sheetData>
  <sheetProtection selectLockedCells="1"/>
  <mergeCells count="37">
    <mergeCell ref="J35:L35"/>
    <mergeCell ref="H33:L33"/>
    <mergeCell ref="J40:L40"/>
    <mergeCell ref="J41:L41"/>
    <mergeCell ref="J36:L36"/>
    <mergeCell ref="J37:L37"/>
    <mergeCell ref="J38:L38"/>
    <mergeCell ref="J39:L39"/>
    <mergeCell ref="J31:L31"/>
    <mergeCell ref="J30:L30"/>
    <mergeCell ref="H12:M12"/>
    <mergeCell ref="J14:L14"/>
    <mergeCell ref="J15:L15"/>
    <mergeCell ref="J16:L16"/>
    <mergeCell ref="H24:L24"/>
    <mergeCell ref="J27:L27"/>
    <mergeCell ref="J28:L28"/>
    <mergeCell ref="H11:M11"/>
    <mergeCell ref="J51:L51"/>
    <mergeCell ref="J46:L46"/>
    <mergeCell ref="J47:L47"/>
    <mergeCell ref="J50:L50"/>
    <mergeCell ref="B44:N44"/>
    <mergeCell ref="J48:L48"/>
    <mergeCell ref="J49:L49"/>
    <mergeCell ref="J42:L42"/>
    <mergeCell ref="J29:L29"/>
    <mergeCell ref="C12:D12"/>
    <mergeCell ref="C11:D11"/>
    <mergeCell ref="B53:N53"/>
    <mergeCell ref="B54:N54"/>
    <mergeCell ref="B9:C9"/>
    <mergeCell ref="J20:L20"/>
    <mergeCell ref="J21:L21"/>
    <mergeCell ref="J22:L22"/>
    <mergeCell ref="J26:L26"/>
    <mergeCell ref="H10:M10"/>
  </mergeCells>
  <conditionalFormatting sqref="C6">
    <cfRule type="expression" dxfId="0" priority="1" stopIfTrue="1">
      <formula>OR(C10="",D10=""=TRUE)</formula>
    </cfRule>
  </conditionalFormatting>
  <dataValidations count="7">
    <dataValidation type="whole" allowBlank="1" showInputMessage="1" showErrorMessage="1" errorTitle="Invalid Entry" error="Must be a whole number" sqref="J14:L16" xr:uid="{503A43A4-583F-4E0C-AAA9-C0924ADE4F6F}">
      <formula1>1</formula1>
      <formula2>1000000</formula2>
    </dataValidation>
    <dataValidation type="textLength" operator="equal" allowBlank="1" showInputMessage="1" showErrorMessage="1" errorTitle="Invalid Entry" error="Must be seven digits in length" promptTitle="Tax Account Number" prompt="_x000a_Update tax account number_x000a__x000a_Must be seven digits in length" sqref="B10" xr:uid="{5EBF7975-B7EC-42D5-B366-BEA53C9DC2B5}">
      <formula1>7</formula1>
    </dataValidation>
    <dataValidation type="textLength" operator="greaterThan" allowBlank="1" showErrorMessage="1" promptTitle="DBA" prompt="_x000a_Enter DBA here" sqref="H10:M10" xr:uid="{1FAACA3B-45E3-44F3-B2A2-F51F3E70E7B2}">
      <formula1>0</formula1>
    </dataValidation>
    <dataValidation type="textLength" operator="greaterThan" allowBlank="1" showErrorMessage="1" promptTitle="STREET ADDRESS" prompt="_x000a_Enter STREET ADDRESS here" sqref="H11:M11" xr:uid="{4D208F01-D5DC-41C5-B950-8B5E37FAFAD2}">
      <formula1>0</formula1>
    </dataValidation>
    <dataValidation type="date" operator="greaterThan" allowBlank="1" showInputMessage="1" showErrorMessage="1" errorTitle="Cannot Pay Before Due Date" error="The Date Paid must be a greater date than the Due Date below" promptTitle="Entire Date Paid Here" prompt="This form will not work properly without it." sqref="E10" xr:uid="{01050AE0-0F2A-479A-B6BD-66115A9C8B15}">
      <formula1>B12</formula1>
    </dataValidation>
    <dataValidation type="list" allowBlank="1" showInputMessage="1" showErrorMessage="1" promptTitle="Enter Last Date of Tax Period" prompt="Enter the ending date of the tax period covered by the transient lodging tax return you are filing.  This form will not work properly without it." sqref="D10" xr:uid="{C641B1C8-41B7-4275-8F80-DDD8599ABFA5}">
      <formula1>$AI$1:$AI$107</formula1>
    </dataValidation>
    <dataValidation type="list" allowBlank="1" showInputMessage="1" showErrorMessage="1" promptTitle="Choose License Category" prompt="This is the extension after the &quot;.&quot; in the license number.  This form will not work properly without it." sqref="C10" xr:uid="{15C97CC4-ACF7-4028-B358-BBEA040DB6C8}">
      <formula1>$AJ$1:$AJ$44</formula1>
    </dataValidation>
  </dataValidations>
  <printOptions horizontalCentered="1"/>
  <pageMargins left="0.25" right="0.25" top="0.25" bottom="0.25" header="0.05" footer="0.05"/>
  <pageSetup scale="90" orientation="portrait" verticalDpi="0" r:id="rId1"/>
  <ignoredErrors>
    <ignoredError sqref="G36:G39 G27:G32 G41:G43 I52 I33:L33 H32:L32 G34:L34 H51 H43:L43 K26:L26 K28:L28 H26:I31 K30:L30 K29:L29 K27:L27 K31:L31 K35:L35 H35:I42 I20:I22 G51:G52 H45:L45 G45:G47 H46:I47" numberStoredAsText="1"/>
    <ignoredError sqref="J22" unlockedFormula="1"/>
    <ignoredError sqref="J35 J31 J46:L46 J26 K51:L51" numberStoredAsText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09473-27EC-4A9A-BBB8-1A34A9707C6C}">
  <sheetPr codeName="Sheet8">
    <pageSetUpPr fitToPage="1"/>
  </sheetPr>
  <dimension ref="A1:DS45"/>
  <sheetViews>
    <sheetView zoomScaleNormal="100" workbookViewId="0">
      <pane ySplit="1" topLeftCell="A2" activePane="bottomLeft" state="frozen"/>
      <selection activeCell="V1" sqref="V1:V65536"/>
      <selection pane="bottomLeft" activeCell="T6" sqref="T6"/>
    </sheetView>
  </sheetViews>
  <sheetFormatPr defaultRowHeight="14.4" x14ac:dyDescent="0.3"/>
  <cols>
    <col min="1" max="1" width="3.44140625" style="171" bestFit="1" customWidth="1"/>
    <col min="2" max="2" width="10.109375" style="4" bestFit="1" customWidth="1"/>
    <col min="3" max="3" width="39.33203125" style="4" bestFit="1" customWidth="1"/>
    <col min="4" max="4" width="10.109375" style="172" bestFit="1" customWidth="1"/>
    <col min="5" max="5" width="11.44140625" style="4" customWidth="1"/>
    <col min="6" max="6" width="10.6640625" style="4" bestFit="1" customWidth="1"/>
    <col min="7" max="7" width="10.5546875" style="4" bestFit="1" customWidth="1"/>
    <col min="8" max="10" width="10.44140625" style="4" bestFit="1" customWidth="1"/>
    <col min="11" max="12" width="10.44140625" style="4" customWidth="1"/>
    <col min="13" max="15" width="9.6640625" style="4" customWidth="1"/>
    <col min="16" max="16" width="9.6640625" style="186" customWidth="1"/>
    <col min="17" max="17" width="8.88671875" style="186"/>
    <col min="18" max="18" width="9.109375" customWidth="1"/>
    <col min="19" max="19" width="8.88671875" style="196" customWidth="1"/>
    <col min="20" max="20" width="9" style="198" customWidth="1"/>
    <col min="21" max="21" width="8.88671875" style="186"/>
    <col min="22" max="22" width="9.109375" customWidth="1"/>
    <col min="23" max="123" width="8.88671875" style="186"/>
    <col min="124" max="16384" width="8.88671875" style="4"/>
  </cols>
  <sheetData>
    <row r="1" spans="1:123" s="176" customFormat="1" ht="39" customHeight="1" x14ac:dyDescent="0.25">
      <c r="A1" s="211" t="s">
        <v>203</v>
      </c>
      <c r="B1" s="205" t="s">
        <v>200</v>
      </c>
      <c r="C1" s="206" t="s">
        <v>201</v>
      </c>
      <c r="D1" s="205" t="s">
        <v>200</v>
      </c>
      <c r="E1" s="205" t="s">
        <v>0</v>
      </c>
      <c r="F1" s="205" t="s">
        <v>1</v>
      </c>
      <c r="G1" s="205" t="s">
        <v>2</v>
      </c>
      <c r="H1" s="205" t="s">
        <v>3</v>
      </c>
      <c r="I1" s="205" t="s">
        <v>4</v>
      </c>
      <c r="J1" s="205" t="s">
        <v>5</v>
      </c>
      <c r="K1" s="205" t="s">
        <v>199</v>
      </c>
      <c r="L1" s="207" t="s">
        <v>197</v>
      </c>
      <c r="M1" s="207" t="s">
        <v>198</v>
      </c>
      <c r="N1" s="207" t="s">
        <v>172</v>
      </c>
      <c r="O1" s="207" t="s">
        <v>173</v>
      </c>
      <c r="P1" s="208" t="s">
        <v>202</v>
      </c>
      <c r="Q1" s="185"/>
      <c r="S1" s="237" t="s">
        <v>71</v>
      </c>
      <c r="T1" s="237" t="s">
        <v>138</v>
      </c>
      <c r="U1" s="184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5"/>
      <c r="BU1" s="185"/>
      <c r="BV1" s="185"/>
      <c r="BW1" s="185"/>
      <c r="BX1" s="185"/>
      <c r="BY1" s="185"/>
      <c r="BZ1" s="185"/>
      <c r="CA1" s="185"/>
      <c r="CB1" s="185"/>
      <c r="CC1" s="185"/>
      <c r="CD1" s="185"/>
      <c r="CE1" s="185"/>
      <c r="CF1" s="185"/>
      <c r="CG1" s="185"/>
      <c r="CH1" s="185"/>
      <c r="CI1" s="185"/>
      <c r="CJ1" s="185"/>
      <c r="CK1" s="185"/>
      <c r="CL1" s="185"/>
      <c r="CM1" s="185"/>
      <c r="CN1" s="185"/>
      <c r="CO1" s="185"/>
      <c r="CP1" s="185"/>
      <c r="CQ1" s="185"/>
      <c r="CR1" s="185"/>
      <c r="CS1" s="185"/>
      <c r="CT1" s="185"/>
      <c r="CU1" s="185"/>
      <c r="CV1" s="185"/>
      <c r="CW1" s="185"/>
      <c r="CX1" s="185"/>
      <c r="CY1" s="185"/>
      <c r="CZ1" s="185"/>
      <c r="DA1" s="185"/>
      <c r="DB1" s="185"/>
      <c r="DC1" s="185"/>
      <c r="DD1" s="185"/>
      <c r="DE1" s="185"/>
      <c r="DF1" s="185"/>
      <c r="DG1" s="185"/>
      <c r="DH1" s="185"/>
      <c r="DI1" s="185"/>
      <c r="DJ1" s="185"/>
      <c r="DK1" s="185"/>
      <c r="DL1" s="185"/>
      <c r="DM1" s="185"/>
      <c r="DN1" s="185"/>
      <c r="DO1" s="185"/>
      <c r="DP1" s="185"/>
      <c r="DQ1" s="185"/>
      <c r="DR1" s="185"/>
      <c r="DS1" s="185"/>
    </row>
    <row r="2" spans="1:123" x14ac:dyDescent="0.3">
      <c r="A2" s="189">
        <v>24</v>
      </c>
      <c r="B2" s="173" t="s">
        <v>184</v>
      </c>
      <c r="C2" s="177" t="s">
        <v>204</v>
      </c>
      <c r="D2" s="173" t="s">
        <v>11</v>
      </c>
      <c r="E2" s="209">
        <v>0.04</v>
      </c>
      <c r="F2" s="175">
        <v>1.6250000000000001E-2</v>
      </c>
      <c r="G2" s="175">
        <v>3.7499999999999999E-3</v>
      </c>
      <c r="H2" s="175">
        <v>0.01</v>
      </c>
      <c r="I2" s="175">
        <v>0.02</v>
      </c>
      <c r="J2" s="175">
        <v>0.03</v>
      </c>
      <c r="K2" s="175">
        <v>5.0000000000000001E-3</v>
      </c>
      <c r="L2" s="175">
        <v>8.8000000000000005E-3</v>
      </c>
      <c r="M2" s="175">
        <v>0</v>
      </c>
      <c r="N2" s="175">
        <v>0</v>
      </c>
      <c r="O2" s="175">
        <v>0</v>
      </c>
      <c r="P2" s="214">
        <f t="shared" ref="P2:P44" si="0">SUM(E2:O2)</f>
        <v>0.1338</v>
      </c>
      <c r="S2" s="238" t="s">
        <v>54</v>
      </c>
      <c r="T2" s="239" t="s">
        <v>139</v>
      </c>
    </row>
    <row r="3" spans="1:123" x14ac:dyDescent="0.3">
      <c r="A3" s="189">
        <v>34</v>
      </c>
      <c r="B3" s="173" t="s">
        <v>185</v>
      </c>
      <c r="C3" s="177" t="s">
        <v>205</v>
      </c>
      <c r="D3" s="173" t="s">
        <v>11</v>
      </c>
      <c r="E3" s="209">
        <v>0.04</v>
      </c>
      <c r="F3" s="175">
        <v>1.6250000000000001E-2</v>
      </c>
      <c r="G3" s="175">
        <v>3.7499999999999999E-3</v>
      </c>
      <c r="H3" s="175">
        <v>0.01</v>
      </c>
      <c r="I3" s="175">
        <v>0.02</v>
      </c>
      <c r="J3" s="175">
        <v>0.03</v>
      </c>
      <c r="K3" s="175">
        <v>5.0000000000000001E-3</v>
      </c>
      <c r="L3" s="175">
        <v>0</v>
      </c>
      <c r="M3" s="175">
        <v>5.0000000000000001E-3</v>
      </c>
      <c r="N3" s="175">
        <v>0</v>
      </c>
      <c r="O3" s="175">
        <v>0</v>
      </c>
      <c r="P3" s="214">
        <f t="shared" si="0"/>
        <v>0.13</v>
      </c>
    </row>
    <row r="4" spans="1:123" x14ac:dyDescent="0.3">
      <c r="A4" s="189">
        <v>25</v>
      </c>
      <c r="B4" s="173" t="s">
        <v>186</v>
      </c>
      <c r="C4" s="177" t="s">
        <v>208</v>
      </c>
      <c r="D4" s="173" t="s">
        <v>13</v>
      </c>
      <c r="E4" s="209">
        <v>0.04</v>
      </c>
      <c r="F4" s="175">
        <v>1.6250000000000001E-2</v>
      </c>
      <c r="G4" s="175">
        <v>3.7499999999999999E-3</v>
      </c>
      <c r="H4" s="175">
        <v>0.01</v>
      </c>
      <c r="I4" s="175">
        <v>0.02</v>
      </c>
      <c r="J4" s="175">
        <v>0.03</v>
      </c>
      <c r="K4" s="175">
        <v>5.0000000000000001E-3</v>
      </c>
      <c r="L4" s="175">
        <v>8.8000000000000005E-3</v>
      </c>
      <c r="M4" s="175">
        <v>0</v>
      </c>
      <c r="N4" s="175">
        <v>0</v>
      </c>
      <c r="O4" s="175">
        <v>0</v>
      </c>
      <c r="P4" s="214">
        <f t="shared" si="0"/>
        <v>0.1338</v>
      </c>
    </row>
    <row r="5" spans="1:123" x14ac:dyDescent="0.3">
      <c r="A5" s="189">
        <v>35</v>
      </c>
      <c r="B5" s="173" t="s">
        <v>187</v>
      </c>
      <c r="C5" s="177" t="s">
        <v>209</v>
      </c>
      <c r="D5" s="173" t="s">
        <v>13</v>
      </c>
      <c r="E5" s="209">
        <v>0.04</v>
      </c>
      <c r="F5" s="175">
        <v>1.6250000000000001E-2</v>
      </c>
      <c r="G5" s="175">
        <v>3.7499999999999999E-3</v>
      </c>
      <c r="H5" s="175">
        <v>0.01</v>
      </c>
      <c r="I5" s="175">
        <v>0.02</v>
      </c>
      <c r="J5" s="175">
        <v>0.03</v>
      </c>
      <c r="K5" s="175">
        <v>5.0000000000000001E-3</v>
      </c>
      <c r="L5" s="175">
        <v>0</v>
      </c>
      <c r="M5" s="175">
        <v>5.0000000000000001E-3</v>
      </c>
      <c r="N5" s="175">
        <v>0</v>
      </c>
      <c r="O5" s="175">
        <v>0</v>
      </c>
      <c r="P5" s="214">
        <f t="shared" si="0"/>
        <v>0.13</v>
      </c>
    </row>
    <row r="6" spans="1:123" x14ac:dyDescent="0.3">
      <c r="A6" s="188">
        <v>21</v>
      </c>
      <c r="B6" s="174" t="s">
        <v>176</v>
      </c>
      <c r="C6" s="178" t="s">
        <v>206</v>
      </c>
      <c r="D6" s="174" t="s">
        <v>7</v>
      </c>
      <c r="E6" s="209">
        <v>0.05</v>
      </c>
      <c r="F6" s="175">
        <v>1.6250000000000001E-2</v>
      </c>
      <c r="G6" s="175">
        <v>3.7499999999999999E-3</v>
      </c>
      <c r="H6" s="175">
        <v>0.01</v>
      </c>
      <c r="I6" s="175">
        <v>0.01</v>
      </c>
      <c r="J6" s="175">
        <v>0.03</v>
      </c>
      <c r="K6" s="175">
        <v>5.0000000000000001E-3</v>
      </c>
      <c r="L6" s="175">
        <v>8.8000000000000005E-3</v>
      </c>
      <c r="M6" s="175">
        <v>0</v>
      </c>
      <c r="N6" s="175">
        <v>0</v>
      </c>
      <c r="O6" s="175">
        <v>0</v>
      </c>
      <c r="P6" s="214">
        <f t="shared" si="0"/>
        <v>0.1338</v>
      </c>
    </row>
    <row r="7" spans="1:123" x14ac:dyDescent="0.3">
      <c r="A7" s="188">
        <v>30</v>
      </c>
      <c r="B7" s="174" t="s">
        <v>177</v>
      </c>
      <c r="C7" s="178" t="s">
        <v>207</v>
      </c>
      <c r="D7" s="174" t="s">
        <v>7</v>
      </c>
      <c r="E7" s="209">
        <v>0.05</v>
      </c>
      <c r="F7" s="175">
        <v>1.6250000000000001E-2</v>
      </c>
      <c r="G7" s="175">
        <v>3.7499999999999999E-3</v>
      </c>
      <c r="H7" s="175">
        <v>0.01</v>
      </c>
      <c r="I7" s="175">
        <v>0.01</v>
      </c>
      <c r="J7" s="175">
        <v>0.03</v>
      </c>
      <c r="K7" s="175">
        <v>5.0000000000000001E-3</v>
      </c>
      <c r="L7" s="175">
        <v>0</v>
      </c>
      <c r="M7" s="175">
        <v>5.0000000000000001E-3</v>
      </c>
      <c r="N7" s="175">
        <v>0</v>
      </c>
      <c r="O7" s="175">
        <v>0</v>
      </c>
      <c r="P7" s="214">
        <f t="shared" si="0"/>
        <v>0.13</v>
      </c>
    </row>
    <row r="8" spans="1:123" x14ac:dyDescent="0.3">
      <c r="A8" s="203">
        <v>1</v>
      </c>
      <c r="B8" s="1" t="s">
        <v>6</v>
      </c>
      <c r="C8" s="11" t="s">
        <v>73</v>
      </c>
      <c r="D8" s="1" t="s">
        <v>6</v>
      </c>
      <c r="E8" s="2">
        <v>0.05</v>
      </c>
      <c r="F8" s="3">
        <v>1.6250000000000001E-2</v>
      </c>
      <c r="G8" s="3">
        <v>3.7499999999999999E-3</v>
      </c>
      <c r="H8" s="3">
        <v>0.01</v>
      </c>
      <c r="I8" s="3">
        <v>0.01</v>
      </c>
      <c r="J8" s="3">
        <v>0.03</v>
      </c>
      <c r="K8" s="3">
        <v>5.0000000000000001E-3</v>
      </c>
      <c r="L8" s="182">
        <v>0</v>
      </c>
      <c r="M8" s="182">
        <v>0</v>
      </c>
      <c r="N8" s="182">
        <v>0</v>
      </c>
      <c r="O8" s="182">
        <v>0</v>
      </c>
      <c r="P8" s="215">
        <f t="shared" si="0"/>
        <v>0.125</v>
      </c>
      <c r="T8" s="199"/>
    </row>
    <row r="9" spans="1:123" x14ac:dyDescent="0.3">
      <c r="A9" s="204">
        <v>2</v>
      </c>
      <c r="B9" s="5" t="s">
        <v>7</v>
      </c>
      <c r="C9" s="179" t="s">
        <v>74</v>
      </c>
      <c r="D9" s="5" t="s">
        <v>7</v>
      </c>
      <c r="E9" s="2">
        <v>0.05</v>
      </c>
      <c r="F9" s="3">
        <v>1.6250000000000001E-2</v>
      </c>
      <c r="G9" s="3">
        <v>3.7499999999999999E-3</v>
      </c>
      <c r="H9" s="3">
        <v>0.01</v>
      </c>
      <c r="I9" s="3">
        <v>0.01</v>
      </c>
      <c r="J9" s="3">
        <v>0.03</v>
      </c>
      <c r="K9" s="3">
        <v>5.0000000000000001E-3</v>
      </c>
      <c r="L9" s="182">
        <v>0</v>
      </c>
      <c r="M9" s="182">
        <v>0</v>
      </c>
      <c r="N9" s="182">
        <v>0</v>
      </c>
      <c r="O9" s="182">
        <v>0</v>
      </c>
      <c r="P9" s="215">
        <f t="shared" si="0"/>
        <v>0.125</v>
      </c>
    </row>
    <row r="10" spans="1:123" x14ac:dyDescent="0.3">
      <c r="A10" s="203">
        <v>3</v>
      </c>
      <c r="B10" s="1" t="s">
        <v>8</v>
      </c>
      <c r="C10" s="11" t="s">
        <v>75</v>
      </c>
      <c r="D10" s="1" t="s">
        <v>8</v>
      </c>
      <c r="E10" s="2">
        <v>0.04</v>
      </c>
      <c r="F10" s="3">
        <v>1.6250000000000001E-2</v>
      </c>
      <c r="G10" s="3">
        <v>3.7499999999999999E-3</v>
      </c>
      <c r="H10" s="3">
        <v>0.01</v>
      </c>
      <c r="I10" s="3">
        <v>0.02</v>
      </c>
      <c r="J10" s="3">
        <v>0.03</v>
      </c>
      <c r="K10" s="3">
        <v>5.0000000000000001E-3</v>
      </c>
      <c r="L10" s="182">
        <v>0</v>
      </c>
      <c r="M10" s="182">
        <v>0</v>
      </c>
      <c r="N10" s="182">
        <v>0</v>
      </c>
      <c r="O10" s="182">
        <v>0</v>
      </c>
      <c r="P10" s="215">
        <f t="shared" si="0"/>
        <v>0.125</v>
      </c>
    </row>
    <row r="11" spans="1:123" x14ac:dyDescent="0.3">
      <c r="A11" s="203">
        <v>4</v>
      </c>
      <c r="B11" s="1" t="s">
        <v>9</v>
      </c>
      <c r="C11" s="11" t="s">
        <v>76</v>
      </c>
      <c r="D11" s="1" t="s">
        <v>9</v>
      </c>
      <c r="E11" s="2">
        <v>0.04</v>
      </c>
      <c r="F11" s="3">
        <v>1.6250000000000001E-2</v>
      </c>
      <c r="G11" s="3">
        <v>3.7499999999999999E-3</v>
      </c>
      <c r="H11" s="3">
        <v>0.01</v>
      </c>
      <c r="I11" s="3">
        <v>0.02</v>
      </c>
      <c r="J11" s="3">
        <v>0.03</v>
      </c>
      <c r="K11" s="3">
        <v>5.0000000000000001E-3</v>
      </c>
      <c r="L11" s="182">
        <v>0</v>
      </c>
      <c r="M11" s="182">
        <v>0</v>
      </c>
      <c r="N11" s="182">
        <v>0</v>
      </c>
      <c r="O11" s="182">
        <v>0</v>
      </c>
      <c r="P11" s="215">
        <f t="shared" si="0"/>
        <v>0.125</v>
      </c>
    </row>
    <row r="12" spans="1:123" x14ac:dyDescent="0.3">
      <c r="A12" s="204">
        <v>5</v>
      </c>
      <c r="B12" s="1" t="s">
        <v>10</v>
      </c>
      <c r="C12" s="11" t="s">
        <v>78</v>
      </c>
      <c r="D12" s="1" t="s">
        <v>10</v>
      </c>
      <c r="E12" s="2">
        <v>0.04</v>
      </c>
      <c r="F12" s="3">
        <v>1.6250000000000001E-2</v>
      </c>
      <c r="G12" s="3">
        <v>3.7499999999999999E-3</v>
      </c>
      <c r="H12" s="3">
        <v>0.01</v>
      </c>
      <c r="I12" s="3">
        <v>0.02</v>
      </c>
      <c r="J12" s="3">
        <v>0.03</v>
      </c>
      <c r="K12" s="3">
        <v>5.0000000000000001E-3</v>
      </c>
      <c r="L12" s="182">
        <v>0</v>
      </c>
      <c r="M12" s="182">
        <v>0</v>
      </c>
      <c r="N12" s="182">
        <v>0</v>
      </c>
      <c r="O12" s="182">
        <v>0</v>
      </c>
      <c r="P12" s="215">
        <f t="shared" si="0"/>
        <v>0.125</v>
      </c>
    </row>
    <row r="13" spans="1:123" x14ac:dyDescent="0.3">
      <c r="A13" s="203">
        <v>6</v>
      </c>
      <c r="B13" s="1" t="s">
        <v>11</v>
      </c>
      <c r="C13" s="11" t="s">
        <v>77</v>
      </c>
      <c r="D13" s="1" t="s">
        <v>11</v>
      </c>
      <c r="E13" s="2">
        <v>0.04</v>
      </c>
      <c r="F13" s="3">
        <v>1.6250000000000001E-2</v>
      </c>
      <c r="G13" s="3">
        <v>3.7499999999999999E-3</v>
      </c>
      <c r="H13" s="3">
        <v>0.01</v>
      </c>
      <c r="I13" s="3">
        <v>0.02</v>
      </c>
      <c r="J13" s="3">
        <v>0.03</v>
      </c>
      <c r="K13" s="3">
        <v>5.0000000000000001E-3</v>
      </c>
      <c r="L13" s="182">
        <v>0</v>
      </c>
      <c r="M13" s="182">
        <v>0</v>
      </c>
      <c r="N13" s="182">
        <v>0</v>
      </c>
      <c r="O13" s="182">
        <v>0</v>
      </c>
      <c r="P13" s="215">
        <f t="shared" si="0"/>
        <v>0.125</v>
      </c>
    </row>
    <row r="14" spans="1:123" x14ac:dyDescent="0.3">
      <c r="A14" s="203">
        <v>7</v>
      </c>
      <c r="B14" s="1" t="s">
        <v>12</v>
      </c>
      <c r="C14" s="11" t="s">
        <v>136</v>
      </c>
      <c r="D14" s="1" t="s">
        <v>12</v>
      </c>
      <c r="E14" s="2">
        <v>0.04</v>
      </c>
      <c r="F14" s="3">
        <v>1.6250000000000001E-2</v>
      </c>
      <c r="G14" s="3">
        <v>3.7499999999999999E-3</v>
      </c>
      <c r="H14" s="3">
        <v>0.01</v>
      </c>
      <c r="I14" s="3">
        <v>0.02</v>
      </c>
      <c r="J14" s="3">
        <v>0.03</v>
      </c>
      <c r="K14" s="3">
        <v>5.0000000000000001E-3</v>
      </c>
      <c r="L14" s="182">
        <v>0</v>
      </c>
      <c r="M14" s="182">
        <v>0</v>
      </c>
      <c r="N14" s="182">
        <v>0</v>
      </c>
      <c r="O14" s="182">
        <v>0</v>
      </c>
      <c r="P14" s="215">
        <f t="shared" si="0"/>
        <v>0.125</v>
      </c>
    </row>
    <row r="15" spans="1:123" x14ac:dyDescent="0.3">
      <c r="A15" s="204">
        <v>8</v>
      </c>
      <c r="B15" s="1" t="s">
        <v>13</v>
      </c>
      <c r="C15" s="11" t="s">
        <v>79</v>
      </c>
      <c r="D15" s="1" t="s">
        <v>13</v>
      </c>
      <c r="E15" s="2">
        <v>0.04</v>
      </c>
      <c r="F15" s="3">
        <v>1.6250000000000001E-2</v>
      </c>
      <c r="G15" s="3">
        <v>3.7499999999999999E-3</v>
      </c>
      <c r="H15" s="3">
        <v>0.01</v>
      </c>
      <c r="I15" s="3">
        <v>0.02</v>
      </c>
      <c r="J15" s="3">
        <v>0.03</v>
      </c>
      <c r="K15" s="3">
        <v>5.0000000000000001E-3</v>
      </c>
      <c r="L15" s="182">
        <v>0</v>
      </c>
      <c r="M15" s="182">
        <v>0</v>
      </c>
      <c r="N15" s="182">
        <v>0</v>
      </c>
      <c r="O15" s="182">
        <v>0</v>
      </c>
      <c r="P15" s="215">
        <f t="shared" si="0"/>
        <v>0.125</v>
      </c>
    </row>
    <row r="16" spans="1:123" x14ac:dyDescent="0.3">
      <c r="A16" s="203">
        <v>9</v>
      </c>
      <c r="B16" s="1" t="s">
        <v>14</v>
      </c>
      <c r="C16" s="11" t="s">
        <v>80</v>
      </c>
      <c r="D16" s="1" t="s">
        <v>14</v>
      </c>
      <c r="E16" s="2">
        <v>0.04</v>
      </c>
      <c r="F16" s="3">
        <v>1.6250000000000001E-2</v>
      </c>
      <c r="G16" s="3">
        <v>3.7499999999999999E-3</v>
      </c>
      <c r="H16" s="3">
        <v>0.01</v>
      </c>
      <c r="I16" s="3">
        <v>0.02</v>
      </c>
      <c r="J16" s="3">
        <v>0.03</v>
      </c>
      <c r="K16" s="3">
        <v>5.0000000000000001E-3</v>
      </c>
      <c r="L16" s="182">
        <v>0</v>
      </c>
      <c r="M16" s="182">
        <v>0</v>
      </c>
      <c r="N16" s="182">
        <v>0</v>
      </c>
      <c r="O16" s="182">
        <v>0</v>
      </c>
      <c r="P16" s="215">
        <f t="shared" si="0"/>
        <v>0.125</v>
      </c>
    </row>
    <row r="17" spans="1:123" x14ac:dyDescent="0.3">
      <c r="A17" s="203">
        <v>10</v>
      </c>
      <c r="B17" s="1" t="s">
        <v>15</v>
      </c>
      <c r="C17" s="11" t="s">
        <v>81</v>
      </c>
      <c r="D17" s="1" t="s">
        <v>15</v>
      </c>
      <c r="E17" s="2">
        <v>0.04</v>
      </c>
      <c r="F17" s="3">
        <v>1.6250000000000001E-2</v>
      </c>
      <c r="G17" s="3">
        <v>3.7499999999999999E-3</v>
      </c>
      <c r="H17" s="3">
        <v>0.01</v>
      </c>
      <c r="I17" s="3">
        <v>0.02</v>
      </c>
      <c r="J17" s="3">
        <v>0.03</v>
      </c>
      <c r="K17" s="3">
        <v>5.0000000000000001E-3</v>
      </c>
      <c r="L17" s="182">
        <v>0</v>
      </c>
      <c r="M17" s="182">
        <v>0</v>
      </c>
      <c r="N17" s="182">
        <v>0</v>
      </c>
      <c r="O17" s="182">
        <v>0</v>
      </c>
      <c r="P17" s="215">
        <f t="shared" si="0"/>
        <v>0.125</v>
      </c>
    </row>
    <row r="18" spans="1:123" x14ac:dyDescent="0.3">
      <c r="A18" s="204">
        <v>11</v>
      </c>
      <c r="B18" s="5" t="s">
        <v>16</v>
      </c>
      <c r="C18" s="179" t="s">
        <v>82</v>
      </c>
      <c r="D18" s="5" t="s">
        <v>16</v>
      </c>
      <c r="E18" s="2">
        <v>0.04</v>
      </c>
      <c r="F18" s="3">
        <v>1.6250000000000001E-2</v>
      </c>
      <c r="G18" s="3">
        <v>3.7499999999999999E-3</v>
      </c>
      <c r="H18" s="3">
        <v>0.01</v>
      </c>
      <c r="I18" s="3">
        <v>0.02</v>
      </c>
      <c r="J18" s="3">
        <v>0.03</v>
      </c>
      <c r="K18" s="3">
        <v>5.0000000000000001E-3</v>
      </c>
      <c r="L18" s="182">
        <v>0</v>
      </c>
      <c r="M18" s="182">
        <v>0</v>
      </c>
      <c r="N18" s="182">
        <v>0</v>
      </c>
      <c r="O18" s="182">
        <v>0</v>
      </c>
      <c r="P18" s="215">
        <f t="shared" si="0"/>
        <v>0.125</v>
      </c>
    </row>
    <row r="19" spans="1:123" x14ac:dyDescent="0.3">
      <c r="A19" s="203">
        <v>12</v>
      </c>
      <c r="B19" s="1" t="s">
        <v>17</v>
      </c>
      <c r="C19" s="11" t="s">
        <v>83</v>
      </c>
      <c r="D19" s="1" t="s">
        <v>17</v>
      </c>
      <c r="E19" s="2">
        <v>0.02</v>
      </c>
      <c r="F19" s="3">
        <v>1.6250000000000001E-2</v>
      </c>
      <c r="G19" s="3">
        <v>3.7499999999999999E-3</v>
      </c>
      <c r="H19" s="3">
        <v>0.01</v>
      </c>
      <c r="I19" s="3">
        <v>0.02</v>
      </c>
      <c r="J19" s="3">
        <v>0.03</v>
      </c>
      <c r="K19" s="3">
        <v>5.0000000000000001E-3</v>
      </c>
      <c r="L19" s="182">
        <v>0</v>
      </c>
      <c r="M19" s="182">
        <v>0</v>
      </c>
      <c r="N19" s="182">
        <v>0</v>
      </c>
      <c r="O19" s="182">
        <v>0</v>
      </c>
      <c r="P19" s="215">
        <f t="shared" si="0"/>
        <v>0.10500000000000001</v>
      </c>
    </row>
    <row r="20" spans="1:123" x14ac:dyDescent="0.3">
      <c r="A20" s="203">
        <v>13</v>
      </c>
      <c r="B20" s="1" t="s">
        <v>18</v>
      </c>
      <c r="C20" s="11" t="s">
        <v>84</v>
      </c>
      <c r="D20" s="1" t="s">
        <v>18</v>
      </c>
      <c r="E20" s="2">
        <v>0.02</v>
      </c>
      <c r="F20" s="3">
        <v>1.6250000000000001E-2</v>
      </c>
      <c r="G20" s="3">
        <v>3.7499999999999999E-3</v>
      </c>
      <c r="H20" s="3">
        <v>0.01</v>
      </c>
      <c r="I20" s="3">
        <v>0.02</v>
      </c>
      <c r="J20" s="3">
        <v>0.03</v>
      </c>
      <c r="K20" s="3">
        <v>5.0000000000000001E-3</v>
      </c>
      <c r="L20" s="182">
        <v>0</v>
      </c>
      <c r="M20" s="182">
        <v>0</v>
      </c>
      <c r="N20" s="182">
        <v>0</v>
      </c>
      <c r="O20" s="182">
        <v>0</v>
      </c>
      <c r="P20" s="215">
        <f t="shared" si="0"/>
        <v>0.10500000000000001</v>
      </c>
    </row>
    <row r="21" spans="1:123" s="180" customFormat="1" x14ac:dyDescent="0.3">
      <c r="A21" s="204">
        <v>14</v>
      </c>
      <c r="B21" s="1" t="s">
        <v>19</v>
      </c>
      <c r="C21" s="11" t="s">
        <v>85</v>
      </c>
      <c r="D21" s="1" t="s">
        <v>19</v>
      </c>
      <c r="E21" s="2">
        <v>0.02</v>
      </c>
      <c r="F21" s="3">
        <v>1.6250000000000001E-2</v>
      </c>
      <c r="G21" s="3">
        <v>3.7499999999999999E-3</v>
      </c>
      <c r="H21" s="3">
        <v>0.01</v>
      </c>
      <c r="I21" s="3">
        <v>0.02</v>
      </c>
      <c r="J21" s="3">
        <v>0.03</v>
      </c>
      <c r="K21" s="3">
        <v>5.0000000000000001E-3</v>
      </c>
      <c r="L21" s="182">
        <v>0</v>
      </c>
      <c r="M21" s="182">
        <v>0</v>
      </c>
      <c r="N21" s="182">
        <v>0</v>
      </c>
      <c r="O21" s="182">
        <v>0</v>
      </c>
      <c r="P21" s="215">
        <f t="shared" si="0"/>
        <v>0.10500000000000001</v>
      </c>
      <c r="Q21" s="187"/>
      <c r="S21" s="200"/>
      <c r="T21" s="201"/>
      <c r="U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  <c r="CB21" s="187"/>
      <c r="CC21" s="187"/>
      <c r="CD21" s="187"/>
      <c r="CE21" s="187"/>
      <c r="CF21" s="187"/>
      <c r="CG21" s="187"/>
      <c r="CH21" s="187"/>
      <c r="CI21" s="187"/>
      <c r="CJ21" s="187"/>
      <c r="CK21" s="187"/>
      <c r="CL21" s="187"/>
      <c r="CM21" s="187"/>
      <c r="CN21" s="187"/>
      <c r="CO21" s="187"/>
      <c r="CP21" s="187"/>
      <c r="CQ21" s="187"/>
      <c r="CR21" s="187"/>
      <c r="CS21" s="187"/>
      <c r="CT21" s="187"/>
      <c r="CU21" s="187"/>
      <c r="CV21" s="187"/>
      <c r="CW21" s="187"/>
      <c r="CX21" s="187"/>
      <c r="CY21" s="187"/>
      <c r="CZ21" s="187"/>
      <c r="DA21" s="187"/>
      <c r="DB21" s="187"/>
      <c r="DC21" s="187"/>
      <c r="DD21" s="187"/>
      <c r="DE21" s="187"/>
      <c r="DF21" s="187"/>
      <c r="DG21" s="187"/>
      <c r="DH21" s="187"/>
      <c r="DI21" s="187"/>
      <c r="DJ21" s="187"/>
      <c r="DK21" s="187"/>
      <c r="DL21" s="187"/>
      <c r="DM21" s="187"/>
      <c r="DN21" s="187"/>
      <c r="DO21" s="187"/>
      <c r="DP21" s="187"/>
      <c r="DQ21" s="187"/>
      <c r="DR21" s="187"/>
      <c r="DS21" s="187"/>
    </row>
    <row r="22" spans="1:123" x14ac:dyDescent="0.3">
      <c r="A22" s="203">
        <v>15</v>
      </c>
      <c r="B22" s="1" t="s">
        <v>20</v>
      </c>
      <c r="C22" s="11" t="s">
        <v>86</v>
      </c>
      <c r="D22" s="1" t="s">
        <v>20</v>
      </c>
      <c r="E22" s="2">
        <v>0.02</v>
      </c>
      <c r="F22" s="3">
        <v>1.6250000000000001E-2</v>
      </c>
      <c r="G22" s="3">
        <v>3.7499999999999999E-3</v>
      </c>
      <c r="H22" s="3">
        <v>0.01</v>
      </c>
      <c r="I22" s="3">
        <v>0.02</v>
      </c>
      <c r="J22" s="3">
        <v>0.03</v>
      </c>
      <c r="K22" s="3">
        <v>5.0000000000000001E-3</v>
      </c>
      <c r="L22" s="182">
        <v>0</v>
      </c>
      <c r="M22" s="182">
        <v>0</v>
      </c>
      <c r="N22" s="182">
        <v>0</v>
      </c>
      <c r="O22" s="182">
        <v>0</v>
      </c>
      <c r="P22" s="215">
        <f t="shared" si="0"/>
        <v>0.10500000000000001</v>
      </c>
    </row>
    <row r="23" spans="1:123" x14ac:dyDescent="0.3">
      <c r="A23" s="203">
        <v>16</v>
      </c>
      <c r="B23" s="1" t="s">
        <v>21</v>
      </c>
      <c r="C23" s="11" t="s">
        <v>137</v>
      </c>
      <c r="D23" s="1" t="s">
        <v>21</v>
      </c>
      <c r="E23" s="2">
        <v>0.02</v>
      </c>
      <c r="F23" s="3">
        <v>1.6250000000000001E-2</v>
      </c>
      <c r="G23" s="3">
        <v>3.7499999999999999E-3</v>
      </c>
      <c r="H23" s="3">
        <v>0.01</v>
      </c>
      <c r="I23" s="3">
        <v>0.02</v>
      </c>
      <c r="J23" s="3">
        <v>0.03</v>
      </c>
      <c r="K23" s="3">
        <v>5.0000000000000001E-3</v>
      </c>
      <c r="L23" s="182">
        <v>0</v>
      </c>
      <c r="M23" s="182">
        <v>0</v>
      </c>
      <c r="N23" s="182">
        <v>0</v>
      </c>
      <c r="O23" s="182">
        <v>0</v>
      </c>
      <c r="P23" s="215">
        <f t="shared" si="0"/>
        <v>0.10500000000000001</v>
      </c>
    </row>
    <row r="24" spans="1:123" x14ac:dyDescent="0.3">
      <c r="A24" s="204">
        <v>17</v>
      </c>
      <c r="B24" s="1" t="s">
        <v>22</v>
      </c>
      <c r="C24" s="11" t="s">
        <v>87</v>
      </c>
      <c r="D24" s="1" t="s">
        <v>22</v>
      </c>
      <c r="E24" s="2">
        <v>0.02</v>
      </c>
      <c r="F24" s="3">
        <v>1.6250000000000001E-2</v>
      </c>
      <c r="G24" s="3">
        <v>3.7499999999999999E-3</v>
      </c>
      <c r="H24" s="3">
        <v>0.01</v>
      </c>
      <c r="I24" s="3">
        <v>0.02</v>
      </c>
      <c r="J24" s="3">
        <v>0.03</v>
      </c>
      <c r="K24" s="3">
        <v>5.0000000000000001E-3</v>
      </c>
      <c r="L24" s="182">
        <v>0</v>
      </c>
      <c r="M24" s="182">
        <v>0</v>
      </c>
      <c r="N24" s="182">
        <v>0</v>
      </c>
      <c r="O24" s="182">
        <v>0</v>
      </c>
      <c r="P24" s="215">
        <f t="shared" si="0"/>
        <v>0.10500000000000001</v>
      </c>
    </row>
    <row r="25" spans="1:123" x14ac:dyDescent="0.3">
      <c r="A25" s="203">
        <v>18</v>
      </c>
      <c r="B25" s="1" t="s">
        <v>23</v>
      </c>
      <c r="C25" s="11" t="s">
        <v>88</v>
      </c>
      <c r="D25" s="1" t="s">
        <v>23</v>
      </c>
      <c r="E25" s="2">
        <v>0.02</v>
      </c>
      <c r="F25" s="3">
        <v>1.6250000000000001E-2</v>
      </c>
      <c r="G25" s="3">
        <v>3.7499999999999999E-3</v>
      </c>
      <c r="H25" s="3">
        <v>0.01</v>
      </c>
      <c r="I25" s="3">
        <v>0.02</v>
      </c>
      <c r="J25" s="3">
        <v>0.03</v>
      </c>
      <c r="K25" s="3">
        <v>5.0000000000000001E-3</v>
      </c>
      <c r="L25" s="182">
        <v>0</v>
      </c>
      <c r="M25" s="182">
        <v>0</v>
      </c>
      <c r="N25" s="182">
        <v>0</v>
      </c>
      <c r="O25" s="182">
        <v>0</v>
      </c>
      <c r="P25" s="215">
        <f t="shared" si="0"/>
        <v>0.10500000000000001</v>
      </c>
    </row>
    <row r="26" spans="1:123" x14ac:dyDescent="0.3">
      <c r="A26" s="203">
        <v>19</v>
      </c>
      <c r="B26" s="1" t="s">
        <v>24</v>
      </c>
      <c r="C26" s="11" t="s">
        <v>89</v>
      </c>
      <c r="D26" s="1" t="s">
        <v>24</v>
      </c>
      <c r="E26" s="2">
        <v>0.02</v>
      </c>
      <c r="F26" s="3">
        <v>1.6250000000000001E-2</v>
      </c>
      <c r="G26" s="3">
        <v>3.7499999999999999E-3</v>
      </c>
      <c r="H26" s="3">
        <v>0.01</v>
      </c>
      <c r="I26" s="3">
        <v>0.02</v>
      </c>
      <c r="J26" s="3">
        <v>0.03</v>
      </c>
      <c r="K26" s="3">
        <v>5.0000000000000001E-3</v>
      </c>
      <c r="L26" s="182">
        <v>0</v>
      </c>
      <c r="M26" s="182">
        <v>0</v>
      </c>
      <c r="N26" s="182">
        <v>0</v>
      </c>
      <c r="O26" s="182">
        <v>0</v>
      </c>
      <c r="P26" s="215">
        <f t="shared" si="0"/>
        <v>0.10500000000000001</v>
      </c>
    </row>
    <row r="27" spans="1:123" x14ac:dyDescent="0.3">
      <c r="A27" s="188">
        <v>28</v>
      </c>
      <c r="B27" s="174" t="s">
        <v>178</v>
      </c>
      <c r="C27" s="178" t="s">
        <v>210</v>
      </c>
      <c r="D27" s="174" t="s">
        <v>16</v>
      </c>
      <c r="E27" s="209">
        <v>0.04</v>
      </c>
      <c r="F27" s="175">
        <v>1.6250000000000001E-2</v>
      </c>
      <c r="G27" s="175">
        <v>3.7499999999999999E-3</v>
      </c>
      <c r="H27" s="175">
        <v>0.01</v>
      </c>
      <c r="I27" s="175">
        <v>0.02</v>
      </c>
      <c r="J27" s="175">
        <v>0.03</v>
      </c>
      <c r="K27" s="175">
        <v>5.0000000000000001E-3</v>
      </c>
      <c r="L27" s="175">
        <v>8.8000000000000005E-3</v>
      </c>
      <c r="M27" s="175">
        <v>0</v>
      </c>
      <c r="N27" s="175">
        <v>0</v>
      </c>
      <c r="O27" s="175">
        <v>0</v>
      </c>
      <c r="P27" s="214">
        <f t="shared" si="0"/>
        <v>0.1338</v>
      </c>
    </row>
    <row r="28" spans="1:123" x14ac:dyDescent="0.3">
      <c r="A28" s="189">
        <v>22</v>
      </c>
      <c r="B28" s="173" t="s">
        <v>179</v>
      </c>
      <c r="C28" s="177" t="s">
        <v>211</v>
      </c>
      <c r="D28" s="173" t="s">
        <v>8</v>
      </c>
      <c r="E28" s="209">
        <v>0.04</v>
      </c>
      <c r="F28" s="175">
        <v>1.6250000000000001E-2</v>
      </c>
      <c r="G28" s="175">
        <v>3.7499999999999999E-3</v>
      </c>
      <c r="H28" s="175">
        <v>0.01</v>
      </c>
      <c r="I28" s="175">
        <v>0.02</v>
      </c>
      <c r="J28" s="175">
        <v>0.03</v>
      </c>
      <c r="K28" s="175">
        <v>5.0000000000000001E-3</v>
      </c>
      <c r="L28" s="175">
        <v>8.8000000000000005E-3</v>
      </c>
      <c r="M28" s="175">
        <v>0</v>
      </c>
      <c r="N28" s="175">
        <v>0</v>
      </c>
      <c r="O28" s="175">
        <v>0</v>
      </c>
      <c r="P28" s="214">
        <f t="shared" si="0"/>
        <v>0.1338</v>
      </c>
    </row>
    <row r="29" spans="1:123" x14ac:dyDescent="0.3">
      <c r="A29" s="189">
        <v>31</v>
      </c>
      <c r="B29" s="173" t="s">
        <v>180</v>
      </c>
      <c r="C29" s="177" t="s">
        <v>212</v>
      </c>
      <c r="D29" s="173" t="s">
        <v>8</v>
      </c>
      <c r="E29" s="209">
        <v>0.04</v>
      </c>
      <c r="F29" s="175">
        <v>1.6250000000000001E-2</v>
      </c>
      <c r="G29" s="175">
        <v>3.7499999999999999E-3</v>
      </c>
      <c r="H29" s="175">
        <v>0.01</v>
      </c>
      <c r="I29" s="175">
        <v>0.02</v>
      </c>
      <c r="J29" s="175">
        <v>0.03</v>
      </c>
      <c r="K29" s="175">
        <v>5.0000000000000001E-3</v>
      </c>
      <c r="L29" s="175">
        <v>0</v>
      </c>
      <c r="M29" s="175">
        <v>5.0000000000000001E-3</v>
      </c>
      <c r="N29" s="175">
        <v>0</v>
      </c>
      <c r="O29" s="175">
        <v>0</v>
      </c>
      <c r="P29" s="214">
        <f t="shared" si="0"/>
        <v>0.13</v>
      </c>
    </row>
    <row r="30" spans="1:123" s="263" customFormat="1" x14ac:dyDescent="0.3">
      <c r="A30" s="257">
        <v>38</v>
      </c>
      <c r="B30" s="258" t="s">
        <v>192</v>
      </c>
      <c r="C30" s="259" t="s">
        <v>75</v>
      </c>
      <c r="D30" s="258" t="s">
        <v>17</v>
      </c>
      <c r="E30" s="260">
        <v>0.04</v>
      </c>
      <c r="F30" s="261">
        <v>1.6250000000000001E-2</v>
      </c>
      <c r="G30" s="261">
        <v>3.7499999999999999E-3</v>
      </c>
      <c r="H30" s="261">
        <v>0.01</v>
      </c>
      <c r="I30" s="261">
        <v>0.02</v>
      </c>
      <c r="J30" s="261">
        <v>0.03</v>
      </c>
      <c r="K30" s="261">
        <v>5.0000000000000001E-3</v>
      </c>
      <c r="L30" s="261">
        <v>0</v>
      </c>
      <c r="M30" s="261">
        <v>0</v>
      </c>
      <c r="N30" s="261">
        <v>0</v>
      </c>
      <c r="O30" s="261">
        <v>0</v>
      </c>
      <c r="P30" s="262">
        <f t="shared" si="0"/>
        <v>0.125</v>
      </c>
      <c r="Q30" s="186"/>
      <c r="S30" s="196"/>
      <c r="T30" s="198"/>
      <c r="U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</row>
    <row r="31" spans="1:123" s="180" customFormat="1" x14ac:dyDescent="0.3">
      <c r="A31" s="189">
        <v>40</v>
      </c>
      <c r="B31" s="173" t="s">
        <v>193</v>
      </c>
      <c r="C31" s="177" t="s">
        <v>83</v>
      </c>
      <c r="D31" s="173" t="s">
        <v>17</v>
      </c>
      <c r="E31" s="209">
        <v>0.02</v>
      </c>
      <c r="F31" s="175">
        <v>1.6250000000000001E-2</v>
      </c>
      <c r="G31" s="175">
        <v>3.7499999999999999E-3</v>
      </c>
      <c r="H31" s="175">
        <v>0.01</v>
      </c>
      <c r="I31" s="175">
        <v>0.02</v>
      </c>
      <c r="J31" s="175">
        <v>0.03</v>
      </c>
      <c r="K31" s="175">
        <v>5.0000000000000001E-3</v>
      </c>
      <c r="L31" s="175">
        <v>0</v>
      </c>
      <c r="M31" s="175">
        <v>0</v>
      </c>
      <c r="N31" s="175">
        <v>0</v>
      </c>
      <c r="O31" s="175">
        <v>0</v>
      </c>
      <c r="P31" s="214">
        <f t="shared" si="0"/>
        <v>0.10500000000000001</v>
      </c>
      <c r="Q31" s="187"/>
      <c r="S31" s="200"/>
      <c r="T31" s="201"/>
      <c r="U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7"/>
      <c r="BH31" s="187"/>
      <c r="BI31" s="187"/>
      <c r="BJ31" s="187"/>
      <c r="BK31" s="187"/>
      <c r="BL31" s="187"/>
      <c r="BM31" s="187"/>
      <c r="BN31" s="187"/>
      <c r="BO31" s="187"/>
      <c r="BP31" s="187"/>
      <c r="BQ31" s="187"/>
      <c r="BR31" s="187"/>
      <c r="BS31" s="187"/>
      <c r="BT31" s="187"/>
      <c r="BU31" s="187"/>
      <c r="BV31" s="187"/>
      <c r="BW31" s="187"/>
      <c r="BX31" s="187"/>
      <c r="BY31" s="187"/>
      <c r="BZ31" s="187"/>
      <c r="CA31" s="187"/>
      <c r="CB31" s="187"/>
      <c r="CC31" s="187"/>
      <c r="CD31" s="187"/>
      <c r="CE31" s="187"/>
      <c r="CF31" s="187"/>
      <c r="CG31" s="187"/>
      <c r="CH31" s="187"/>
      <c r="CI31" s="187"/>
      <c r="CJ31" s="187"/>
      <c r="CK31" s="187"/>
      <c r="CL31" s="187"/>
      <c r="CM31" s="187"/>
      <c r="CN31" s="187"/>
      <c r="CO31" s="187"/>
      <c r="CP31" s="187"/>
      <c r="CQ31" s="187"/>
      <c r="CR31" s="187"/>
      <c r="CS31" s="187"/>
      <c r="CT31" s="187"/>
      <c r="CU31" s="187"/>
      <c r="CV31" s="187"/>
      <c r="CW31" s="187"/>
      <c r="CX31" s="187"/>
      <c r="CY31" s="187"/>
      <c r="CZ31" s="187"/>
      <c r="DA31" s="187"/>
      <c r="DB31" s="187"/>
      <c r="DC31" s="187"/>
      <c r="DD31" s="187"/>
      <c r="DE31" s="187"/>
      <c r="DF31" s="187"/>
      <c r="DG31" s="187"/>
      <c r="DH31" s="187"/>
      <c r="DI31" s="187"/>
      <c r="DJ31" s="187"/>
      <c r="DK31" s="187"/>
      <c r="DL31" s="187"/>
      <c r="DM31" s="187"/>
      <c r="DN31" s="187"/>
      <c r="DO31" s="187"/>
      <c r="DP31" s="187"/>
      <c r="DQ31" s="187"/>
      <c r="DR31" s="187"/>
      <c r="DS31" s="187"/>
    </row>
    <row r="32" spans="1:123" x14ac:dyDescent="0.3">
      <c r="A32" s="189">
        <v>32</v>
      </c>
      <c r="B32" s="173" t="s">
        <v>181</v>
      </c>
      <c r="C32" s="177" t="s">
        <v>213</v>
      </c>
      <c r="D32" s="173" t="s">
        <v>9</v>
      </c>
      <c r="E32" s="209">
        <v>0.04</v>
      </c>
      <c r="F32" s="175">
        <v>1.6250000000000001E-2</v>
      </c>
      <c r="G32" s="175">
        <v>3.7499999999999999E-3</v>
      </c>
      <c r="H32" s="175">
        <v>0.01</v>
      </c>
      <c r="I32" s="175">
        <v>0.02</v>
      </c>
      <c r="J32" s="175">
        <v>0.03</v>
      </c>
      <c r="K32" s="175">
        <v>5.0000000000000001E-3</v>
      </c>
      <c r="L32" s="175">
        <v>0</v>
      </c>
      <c r="M32" s="175">
        <v>5.0000000000000001E-3</v>
      </c>
      <c r="N32" s="175">
        <v>0</v>
      </c>
      <c r="O32" s="175">
        <v>0</v>
      </c>
      <c r="P32" s="214">
        <f t="shared" si="0"/>
        <v>0.13</v>
      </c>
    </row>
    <row r="33" spans="1:123" x14ac:dyDescent="0.3">
      <c r="A33" s="189">
        <v>41</v>
      </c>
      <c r="B33" s="173" t="s">
        <v>194</v>
      </c>
      <c r="C33" s="177" t="s">
        <v>84</v>
      </c>
      <c r="D33" s="173" t="s">
        <v>18</v>
      </c>
      <c r="E33" s="209">
        <v>0.02</v>
      </c>
      <c r="F33" s="175">
        <v>1.6250000000000001E-2</v>
      </c>
      <c r="G33" s="175">
        <v>3.7499999999999999E-3</v>
      </c>
      <c r="H33" s="175">
        <v>0.01</v>
      </c>
      <c r="I33" s="175">
        <v>0.02</v>
      </c>
      <c r="J33" s="175">
        <v>0.03</v>
      </c>
      <c r="K33" s="175">
        <v>5.0000000000000001E-3</v>
      </c>
      <c r="L33" s="175">
        <v>0</v>
      </c>
      <c r="M33" s="175">
        <v>0</v>
      </c>
      <c r="N33" s="175">
        <v>0</v>
      </c>
      <c r="O33" s="175">
        <v>0</v>
      </c>
      <c r="P33" s="214">
        <f t="shared" si="0"/>
        <v>0.10500000000000001</v>
      </c>
    </row>
    <row r="34" spans="1:123" x14ac:dyDescent="0.3">
      <c r="A34" s="189">
        <v>20</v>
      </c>
      <c r="B34" s="173" t="s">
        <v>174</v>
      </c>
      <c r="C34" s="177" t="s">
        <v>214</v>
      </c>
      <c r="D34" s="173" t="s">
        <v>6</v>
      </c>
      <c r="E34" s="209">
        <v>0.05</v>
      </c>
      <c r="F34" s="175">
        <v>1.6250000000000001E-2</v>
      </c>
      <c r="G34" s="175">
        <v>3.7499999999999999E-3</v>
      </c>
      <c r="H34" s="175">
        <v>0.01</v>
      </c>
      <c r="I34" s="175">
        <v>0.01</v>
      </c>
      <c r="J34" s="175">
        <v>0.03</v>
      </c>
      <c r="K34" s="175">
        <v>5.0000000000000001E-3</v>
      </c>
      <c r="L34" s="175">
        <v>8.8000000000000005E-3</v>
      </c>
      <c r="M34" s="175">
        <v>0</v>
      </c>
      <c r="N34" s="175">
        <v>0</v>
      </c>
      <c r="O34" s="175">
        <v>0</v>
      </c>
      <c r="P34" s="214">
        <f t="shared" si="0"/>
        <v>0.1338</v>
      </c>
    </row>
    <row r="35" spans="1:123" x14ac:dyDescent="0.3">
      <c r="A35" s="189">
        <v>29</v>
      </c>
      <c r="B35" s="173" t="s">
        <v>175</v>
      </c>
      <c r="C35" s="177" t="s">
        <v>215</v>
      </c>
      <c r="D35" s="173" t="s">
        <v>6</v>
      </c>
      <c r="E35" s="209">
        <v>0.05</v>
      </c>
      <c r="F35" s="175">
        <v>1.6250000000000001E-2</v>
      </c>
      <c r="G35" s="175">
        <v>3.7499999999999999E-3</v>
      </c>
      <c r="H35" s="175">
        <v>0.01</v>
      </c>
      <c r="I35" s="175">
        <v>0.01</v>
      </c>
      <c r="J35" s="175">
        <v>0.03</v>
      </c>
      <c r="K35" s="175">
        <v>5.0000000000000001E-3</v>
      </c>
      <c r="L35" s="175">
        <v>0</v>
      </c>
      <c r="M35" s="175">
        <v>5.0000000000000001E-3</v>
      </c>
      <c r="N35" s="175">
        <v>0</v>
      </c>
      <c r="O35" s="175">
        <v>0</v>
      </c>
      <c r="P35" s="214">
        <f t="shared" si="0"/>
        <v>0.13</v>
      </c>
    </row>
    <row r="36" spans="1:123" s="263" customFormat="1" x14ac:dyDescent="0.3">
      <c r="A36" s="257"/>
      <c r="B36" s="258" t="s">
        <v>237</v>
      </c>
      <c r="C36" s="259" t="s">
        <v>238</v>
      </c>
      <c r="D36" s="258" t="s">
        <v>6</v>
      </c>
      <c r="E36" s="260">
        <v>0.05</v>
      </c>
      <c r="F36" s="261">
        <v>1.6250000000000001E-2</v>
      </c>
      <c r="G36" s="261">
        <v>3.7499999999999999E-3</v>
      </c>
      <c r="H36" s="261">
        <v>0.01</v>
      </c>
      <c r="I36" s="261">
        <v>0.01</v>
      </c>
      <c r="J36" s="261">
        <v>0.03</v>
      </c>
      <c r="K36" s="261">
        <v>5.0000000000000001E-3</v>
      </c>
      <c r="L36" s="261">
        <v>0</v>
      </c>
      <c r="M36" s="261">
        <v>0</v>
      </c>
      <c r="N36" s="261">
        <v>0</v>
      </c>
      <c r="O36" s="261">
        <v>0</v>
      </c>
      <c r="P36" s="262">
        <f t="shared" si="0"/>
        <v>0.125</v>
      </c>
      <c r="Q36" s="186"/>
      <c r="S36" s="196"/>
      <c r="T36" s="198"/>
      <c r="U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6"/>
      <c r="BQ36" s="186"/>
      <c r="BR36" s="186"/>
      <c r="BS36" s="186"/>
      <c r="BT36" s="186"/>
      <c r="BU36" s="186"/>
      <c r="BV36" s="186"/>
      <c r="BW36" s="186"/>
      <c r="BX36" s="186"/>
      <c r="BY36" s="186"/>
      <c r="BZ36" s="186"/>
      <c r="CA36" s="186"/>
      <c r="CB36" s="186"/>
      <c r="CC36" s="186"/>
      <c r="CD36" s="186"/>
      <c r="CE36" s="186"/>
      <c r="CF36" s="186"/>
      <c r="CG36" s="186"/>
      <c r="CH36" s="186"/>
      <c r="CI36" s="186"/>
      <c r="CJ36" s="186"/>
      <c r="CK36" s="186"/>
      <c r="CL36" s="186"/>
      <c r="CM36" s="186"/>
      <c r="CN36" s="186"/>
      <c r="CO36" s="186"/>
      <c r="CP36" s="186"/>
      <c r="CQ36" s="186"/>
      <c r="CR36" s="186"/>
      <c r="CS36" s="186"/>
      <c r="CT36" s="186"/>
      <c r="CU36" s="186"/>
      <c r="CV36" s="186"/>
      <c r="CW36" s="186"/>
      <c r="CX36" s="186"/>
      <c r="CY36" s="186"/>
      <c r="CZ36" s="186"/>
      <c r="DA36" s="186"/>
      <c r="DB36" s="186"/>
      <c r="DC36" s="186"/>
      <c r="DD36" s="186"/>
      <c r="DE36" s="186"/>
      <c r="DF36" s="186"/>
      <c r="DG36" s="186"/>
      <c r="DH36" s="186"/>
      <c r="DI36" s="186"/>
      <c r="DJ36" s="186"/>
      <c r="DK36" s="186"/>
      <c r="DL36" s="186"/>
      <c r="DM36" s="186"/>
    </row>
    <row r="37" spans="1:123" x14ac:dyDescent="0.3">
      <c r="A37" s="189">
        <v>23</v>
      </c>
      <c r="B37" s="173" t="s">
        <v>182</v>
      </c>
      <c r="C37" s="177" t="s">
        <v>216</v>
      </c>
      <c r="D37" s="173" t="s">
        <v>10</v>
      </c>
      <c r="E37" s="209">
        <v>0.04</v>
      </c>
      <c r="F37" s="175">
        <v>1.6250000000000001E-2</v>
      </c>
      <c r="G37" s="175">
        <v>3.7499999999999999E-3</v>
      </c>
      <c r="H37" s="175">
        <v>0.01</v>
      </c>
      <c r="I37" s="175">
        <v>0.02</v>
      </c>
      <c r="J37" s="175">
        <v>0.03</v>
      </c>
      <c r="K37" s="175">
        <v>5.0000000000000001E-3</v>
      </c>
      <c r="L37" s="175">
        <v>8.8000000000000005E-3</v>
      </c>
      <c r="M37" s="175">
        <v>0</v>
      </c>
      <c r="N37" s="175">
        <v>0</v>
      </c>
      <c r="O37" s="175">
        <v>0</v>
      </c>
      <c r="P37" s="214">
        <f t="shared" si="0"/>
        <v>0.1338</v>
      </c>
    </row>
    <row r="38" spans="1:123" x14ac:dyDescent="0.3">
      <c r="A38" s="189">
        <v>33</v>
      </c>
      <c r="B38" s="173" t="s">
        <v>183</v>
      </c>
      <c r="C38" s="177" t="s">
        <v>217</v>
      </c>
      <c r="D38" s="173" t="s">
        <v>10</v>
      </c>
      <c r="E38" s="209">
        <v>0.04</v>
      </c>
      <c r="F38" s="175">
        <v>1.6250000000000001E-2</v>
      </c>
      <c r="G38" s="175">
        <v>3.7499999999999999E-3</v>
      </c>
      <c r="H38" s="175">
        <v>0.01</v>
      </c>
      <c r="I38" s="175">
        <v>0.02</v>
      </c>
      <c r="J38" s="175">
        <v>0.03</v>
      </c>
      <c r="K38" s="175">
        <v>5.0000000000000001E-3</v>
      </c>
      <c r="L38" s="175">
        <v>0</v>
      </c>
      <c r="M38" s="175">
        <v>5.0000000000000001E-3</v>
      </c>
      <c r="N38" s="175">
        <v>0</v>
      </c>
      <c r="O38" s="175">
        <v>0</v>
      </c>
      <c r="P38" s="214">
        <f t="shared" si="0"/>
        <v>0.13</v>
      </c>
    </row>
    <row r="39" spans="1:123" s="263" customFormat="1" x14ac:dyDescent="0.3">
      <c r="A39" s="257">
        <v>39</v>
      </c>
      <c r="B39" s="258" t="s">
        <v>195</v>
      </c>
      <c r="C39" s="259" t="s">
        <v>78</v>
      </c>
      <c r="D39" s="258" t="s">
        <v>19</v>
      </c>
      <c r="E39" s="260">
        <v>0.04</v>
      </c>
      <c r="F39" s="261">
        <v>1.6250000000000001E-2</v>
      </c>
      <c r="G39" s="261">
        <v>3.7499999999999999E-3</v>
      </c>
      <c r="H39" s="261">
        <v>0.01</v>
      </c>
      <c r="I39" s="261">
        <v>0.02</v>
      </c>
      <c r="J39" s="261">
        <v>0.03</v>
      </c>
      <c r="K39" s="261">
        <v>5.0000000000000001E-3</v>
      </c>
      <c r="L39" s="261">
        <v>0</v>
      </c>
      <c r="M39" s="261">
        <v>0</v>
      </c>
      <c r="N39" s="261">
        <v>0</v>
      </c>
      <c r="O39" s="261">
        <v>0</v>
      </c>
      <c r="P39" s="262">
        <f t="shared" si="0"/>
        <v>0.125</v>
      </c>
      <c r="Q39" s="186"/>
      <c r="S39" s="196"/>
      <c r="T39" s="198"/>
      <c r="U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6"/>
      <c r="CH39" s="186"/>
      <c r="CI39" s="186"/>
      <c r="CJ39" s="186"/>
      <c r="CK39" s="186"/>
      <c r="CL39" s="186"/>
      <c r="CM39" s="186"/>
      <c r="CN39" s="186"/>
      <c r="CO39" s="186"/>
      <c r="CP39" s="186"/>
      <c r="CQ39" s="186"/>
      <c r="CR39" s="186"/>
      <c r="CS39" s="186"/>
      <c r="CT39" s="186"/>
      <c r="CU39" s="186"/>
      <c r="CV39" s="186"/>
      <c r="CW39" s="186"/>
      <c r="CX39" s="186"/>
      <c r="CY39" s="186"/>
      <c r="CZ39" s="186"/>
      <c r="DA39" s="186"/>
      <c r="DB39" s="186"/>
      <c r="DC39" s="186"/>
      <c r="DD39" s="186"/>
      <c r="DE39" s="186"/>
      <c r="DF39" s="186"/>
      <c r="DG39" s="186"/>
      <c r="DH39" s="186"/>
      <c r="DI39" s="186"/>
      <c r="DJ39" s="186"/>
      <c r="DK39" s="186"/>
      <c r="DL39" s="186"/>
      <c r="DM39" s="186"/>
    </row>
    <row r="40" spans="1:123" x14ac:dyDescent="0.3">
      <c r="A40" s="189">
        <v>42</v>
      </c>
      <c r="B40" s="173" t="s">
        <v>196</v>
      </c>
      <c r="C40" s="177" t="s">
        <v>85</v>
      </c>
      <c r="D40" s="173" t="s">
        <v>19</v>
      </c>
      <c r="E40" s="209">
        <v>0.02</v>
      </c>
      <c r="F40" s="175">
        <v>1.6250000000000001E-2</v>
      </c>
      <c r="G40" s="175">
        <v>3.7499999999999999E-3</v>
      </c>
      <c r="H40" s="175">
        <v>0.01</v>
      </c>
      <c r="I40" s="175">
        <v>0.02</v>
      </c>
      <c r="J40" s="175">
        <v>0.03</v>
      </c>
      <c r="K40" s="175">
        <v>5.0000000000000001E-3</v>
      </c>
      <c r="L40" s="175">
        <v>0</v>
      </c>
      <c r="M40" s="175">
        <v>0</v>
      </c>
      <c r="N40" s="175">
        <v>0</v>
      </c>
      <c r="O40" s="175">
        <v>0</v>
      </c>
      <c r="P40" s="214">
        <f t="shared" si="0"/>
        <v>0.10500000000000001</v>
      </c>
    </row>
    <row r="41" spans="1:123" x14ac:dyDescent="0.3">
      <c r="A41" s="189">
        <v>27</v>
      </c>
      <c r="B41" s="174" t="s">
        <v>190</v>
      </c>
      <c r="C41" s="177" t="s">
        <v>218</v>
      </c>
      <c r="D41" s="173" t="s">
        <v>15</v>
      </c>
      <c r="E41" s="209">
        <v>0.04</v>
      </c>
      <c r="F41" s="175">
        <v>1.6250000000000001E-2</v>
      </c>
      <c r="G41" s="175">
        <v>3.7499999999999999E-3</v>
      </c>
      <c r="H41" s="175">
        <v>0.01</v>
      </c>
      <c r="I41" s="175">
        <v>0.02</v>
      </c>
      <c r="J41" s="175">
        <v>0.03</v>
      </c>
      <c r="K41" s="175">
        <v>5.0000000000000001E-3</v>
      </c>
      <c r="L41" s="175">
        <v>8.8000000000000005E-3</v>
      </c>
      <c r="M41" s="175">
        <v>0</v>
      </c>
      <c r="N41" s="175">
        <v>0</v>
      </c>
      <c r="O41" s="175">
        <v>0</v>
      </c>
      <c r="P41" s="214">
        <f t="shared" si="0"/>
        <v>0.1338</v>
      </c>
    </row>
    <row r="42" spans="1:123" s="181" customFormat="1" x14ac:dyDescent="0.3">
      <c r="A42" s="189">
        <v>37</v>
      </c>
      <c r="B42" s="174" t="s">
        <v>191</v>
      </c>
      <c r="C42" s="177" t="s">
        <v>219</v>
      </c>
      <c r="D42" s="173" t="s">
        <v>15</v>
      </c>
      <c r="E42" s="209">
        <v>0.04</v>
      </c>
      <c r="F42" s="175">
        <v>1.6250000000000001E-2</v>
      </c>
      <c r="G42" s="175">
        <v>3.7499999999999999E-3</v>
      </c>
      <c r="H42" s="175">
        <v>0.01</v>
      </c>
      <c r="I42" s="175">
        <v>0.02</v>
      </c>
      <c r="J42" s="175">
        <v>0.03</v>
      </c>
      <c r="K42" s="175">
        <v>5.0000000000000001E-3</v>
      </c>
      <c r="L42" s="175">
        <v>0</v>
      </c>
      <c r="M42" s="175">
        <v>5.0000000000000001E-3</v>
      </c>
      <c r="N42" s="175">
        <v>0</v>
      </c>
      <c r="O42" s="175">
        <v>0</v>
      </c>
      <c r="P42" s="214">
        <f t="shared" si="0"/>
        <v>0.13</v>
      </c>
      <c r="Q42" s="186"/>
      <c r="S42" s="196"/>
      <c r="T42" s="198"/>
      <c r="U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  <c r="BX42" s="183"/>
      <c r="BY42" s="183"/>
      <c r="BZ42" s="183"/>
      <c r="CA42" s="183"/>
      <c r="CB42" s="183"/>
      <c r="CC42" s="183"/>
      <c r="CD42" s="183"/>
      <c r="CE42" s="183"/>
      <c r="CF42" s="183"/>
      <c r="CG42" s="183"/>
      <c r="CH42" s="183"/>
      <c r="CI42" s="183"/>
      <c r="CJ42" s="183"/>
      <c r="CK42" s="183"/>
      <c r="CL42" s="183"/>
      <c r="CM42" s="183"/>
      <c r="CN42" s="183"/>
      <c r="CO42" s="183"/>
      <c r="CP42" s="183"/>
      <c r="CQ42" s="183"/>
      <c r="CR42" s="183"/>
      <c r="CS42" s="183"/>
      <c r="CT42" s="183"/>
      <c r="CU42" s="183"/>
      <c r="CV42" s="183"/>
      <c r="CW42" s="183"/>
      <c r="CX42" s="183"/>
      <c r="CY42" s="183"/>
      <c r="CZ42" s="183"/>
      <c r="DA42" s="183"/>
      <c r="DB42" s="183"/>
      <c r="DC42" s="183"/>
      <c r="DD42" s="183"/>
      <c r="DE42" s="183"/>
      <c r="DF42" s="183"/>
      <c r="DG42" s="183"/>
      <c r="DH42" s="183"/>
      <c r="DI42" s="183"/>
      <c r="DJ42" s="183"/>
      <c r="DK42" s="183"/>
      <c r="DL42" s="183"/>
      <c r="DM42" s="183"/>
      <c r="DN42" s="183"/>
      <c r="DO42" s="183"/>
      <c r="DP42" s="183"/>
      <c r="DQ42" s="183"/>
      <c r="DR42" s="183"/>
      <c r="DS42" s="183"/>
    </row>
    <row r="43" spans="1:123" x14ac:dyDescent="0.3">
      <c r="A43" s="189">
        <v>26</v>
      </c>
      <c r="B43" s="173" t="s">
        <v>188</v>
      </c>
      <c r="C43" s="177" t="s">
        <v>220</v>
      </c>
      <c r="D43" s="173" t="s">
        <v>14</v>
      </c>
      <c r="E43" s="209">
        <v>0.04</v>
      </c>
      <c r="F43" s="175">
        <v>1.6250000000000001E-2</v>
      </c>
      <c r="G43" s="175">
        <v>3.7499999999999999E-3</v>
      </c>
      <c r="H43" s="175">
        <v>0.01</v>
      </c>
      <c r="I43" s="175">
        <v>0.02</v>
      </c>
      <c r="J43" s="175">
        <v>0.03</v>
      </c>
      <c r="K43" s="175">
        <v>5.0000000000000001E-3</v>
      </c>
      <c r="L43" s="175">
        <v>8.8000000000000005E-3</v>
      </c>
      <c r="M43" s="175">
        <v>0</v>
      </c>
      <c r="N43" s="175">
        <v>0</v>
      </c>
      <c r="O43" s="175">
        <v>0</v>
      </c>
      <c r="P43" s="214">
        <f t="shared" si="0"/>
        <v>0.1338</v>
      </c>
    </row>
    <row r="44" spans="1:123" ht="15" thickBot="1" x14ac:dyDescent="0.35">
      <c r="A44" s="191">
        <v>36</v>
      </c>
      <c r="B44" s="193" t="s">
        <v>189</v>
      </c>
      <c r="C44" s="192" t="s">
        <v>221</v>
      </c>
      <c r="D44" s="193" t="s">
        <v>14</v>
      </c>
      <c r="E44" s="210">
        <v>0.04</v>
      </c>
      <c r="F44" s="190">
        <v>1.6250000000000001E-2</v>
      </c>
      <c r="G44" s="190">
        <v>3.7499999999999999E-3</v>
      </c>
      <c r="H44" s="190">
        <v>0.01</v>
      </c>
      <c r="I44" s="190">
        <v>0.02</v>
      </c>
      <c r="J44" s="190">
        <v>0.03</v>
      </c>
      <c r="K44" s="190">
        <v>5.0000000000000001E-3</v>
      </c>
      <c r="L44" s="190">
        <v>0</v>
      </c>
      <c r="M44" s="190">
        <v>5.0000000000000001E-3</v>
      </c>
      <c r="N44" s="190">
        <v>0</v>
      </c>
      <c r="O44" s="190">
        <v>0</v>
      </c>
      <c r="P44" s="216">
        <f t="shared" si="0"/>
        <v>0.13</v>
      </c>
    </row>
    <row r="45" spans="1:123" s="181" customFormat="1" x14ac:dyDescent="0.3">
      <c r="A45" s="171"/>
      <c r="B45" s="4"/>
      <c r="C45" s="4"/>
      <c r="D45" s="172"/>
      <c r="E45" s="222">
        <v>1</v>
      </c>
      <c r="F45" s="222">
        <v>2</v>
      </c>
      <c r="G45" s="222">
        <v>3</v>
      </c>
      <c r="H45" s="222">
        <v>4</v>
      </c>
      <c r="I45" s="222">
        <v>5</v>
      </c>
      <c r="J45" s="222">
        <v>6</v>
      </c>
      <c r="K45" s="222">
        <v>7</v>
      </c>
      <c r="L45" s="222">
        <v>8</v>
      </c>
      <c r="M45" s="222">
        <v>9</v>
      </c>
      <c r="N45" s="222">
        <v>10</v>
      </c>
      <c r="O45" s="222">
        <v>11</v>
      </c>
      <c r="P45" s="186"/>
      <c r="Q45" s="186"/>
      <c r="S45" s="196"/>
      <c r="T45" s="198"/>
      <c r="U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3"/>
      <c r="BD45" s="183"/>
      <c r="BE45" s="183"/>
      <c r="BF45" s="183"/>
      <c r="BG45" s="183"/>
      <c r="BH45" s="183"/>
      <c r="BI45" s="183"/>
      <c r="BJ45" s="183"/>
      <c r="BK45" s="183"/>
      <c r="BL45" s="183"/>
      <c r="BM45" s="183"/>
      <c r="BN45" s="183"/>
      <c r="BO45" s="183"/>
      <c r="BP45" s="183"/>
      <c r="BQ45" s="183"/>
      <c r="BR45" s="183"/>
      <c r="BS45" s="183"/>
      <c r="BT45" s="183"/>
      <c r="BU45" s="183"/>
      <c r="BV45" s="183"/>
      <c r="BW45" s="183"/>
      <c r="BX45" s="183"/>
      <c r="BY45" s="183"/>
      <c r="BZ45" s="183"/>
      <c r="CA45" s="183"/>
      <c r="CB45" s="183"/>
      <c r="CC45" s="183"/>
      <c r="CD45" s="183"/>
      <c r="CE45" s="183"/>
      <c r="CF45" s="183"/>
      <c r="CG45" s="183"/>
      <c r="CH45" s="183"/>
      <c r="CI45" s="183"/>
      <c r="CJ45" s="183"/>
      <c r="CK45" s="183"/>
      <c r="CL45" s="183"/>
      <c r="CM45" s="183"/>
      <c r="CN45" s="183"/>
      <c r="CO45" s="183"/>
      <c r="CP45" s="183"/>
      <c r="CQ45" s="183"/>
      <c r="CR45" s="183"/>
      <c r="CS45" s="183"/>
      <c r="CT45" s="183"/>
      <c r="CU45" s="183"/>
      <c r="CV45" s="183"/>
      <c r="CW45" s="183"/>
      <c r="CX45" s="183"/>
      <c r="CY45" s="183"/>
      <c r="CZ45" s="183"/>
      <c r="DA45" s="183"/>
      <c r="DB45" s="183"/>
      <c r="DC45" s="183"/>
      <c r="DD45" s="183"/>
      <c r="DE45" s="183"/>
      <c r="DF45" s="183"/>
      <c r="DG45" s="183"/>
      <c r="DH45" s="183"/>
      <c r="DI45" s="183"/>
      <c r="DJ45" s="183"/>
      <c r="DK45" s="183"/>
      <c r="DL45" s="183"/>
      <c r="DM45" s="183"/>
      <c r="DN45" s="183"/>
      <c r="DO45" s="183"/>
      <c r="DP45" s="183"/>
      <c r="DQ45" s="183"/>
      <c r="DR45" s="183"/>
      <c r="DS45" s="183"/>
    </row>
  </sheetData>
  <phoneticPr fontId="2" type="noConversion"/>
  <printOptions horizontalCentered="1"/>
  <pageMargins left="0.25" right="0.25" top="1" bottom="1" header="0.5" footer="0.5"/>
  <pageSetup scale="9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687DE-71C2-4943-B93E-453630AFCDA6}">
  <sheetPr codeName="Sheet10">
    <pageSetUpPr fitToPage="1"/>
  </sheetPr>
  <dimension ref="A1:DS85"/>
  <sheetViews>
    <sheetView zoomScaleNormal="100" workbookViewId="0">
      <selection activeCell="N89" sqref="N89"/>
    </sheetView>
  </sheetViews>
  <sheetFormatPr defaultRowHeight="14.4" x14ac:dyDescent="0.3"/>
  <cols>
    <col min="1" max="1" width="3.44140625" style="171" bestFit="1" customWidth="1"/>
    <col min="2" max="2" width="10.88671875" style="4" bestFit="1" customWidth="1"/>
    <col min="3" max="3" width="39.33203125" style="4" bestFit="1" customWidth="1"/>
    <col min="4" max="4" width="10.109375" style="172" bestFit="1" customWidth="1"/>
    <col min="5" max="5" width="11.44140625" style="4" customWidth="1"/>
    <col min="6" max="6" width="10.6640625" style="4" bestFit="1" customWidth="1"/>
    <col min="7" max="7" width="10.5546875" style="4" bestFit="1" customWidth="1"/>
    <col min="8" max="10" width="10.44140625" style="4" bestFit="1" customWidth="1"/>
    <col min="11" max="12" width="10.44140625" style="4" customWidth="1"/>
    <col min="13" max="15" width="9.6640625" style="4" customWidth="1"/>
    <col min="16" max="16" width="9.6640625" style="186" customWidth="1"/>
    <col min="17" max="17" width="8.88671875" style="4"/>
    <col min="18" max="18" width="8.88671875" style="202" customWidth="1"/>
    <col min="19" max="19" width="8.88671875" style="196" customWidth="1"/>
    <col min="20" max="20" width="9" style="198" customWidth="1"/>
    <col min="21" max="123" width="8.88671875" style="186"/>
    <col min="124" max="16384" width="8.88671875" style="4"/>
  </cols>
  <sheetData>
    <row r="1" spans="1:123" s="176" customFormat="1" ht="56.4" customHeight="1" x14ac:dyDescent="0.25">
      <c r="A1" s="211" t="s">
        <v>203</v>
      </c>
      <c r="B1" s="205" t="s">
        <v>222</v>
      </c>
      <c r="C1" s="206" t="s">
        <v>201</v>
      </c>
      <c r="D1" s="205" t="s">
        <v>200</v>
      </c>
      <c r="E1" s="205" t="s">
        <v>0</v>
      </c>
      <c r="F1" s="205" t="s">
        <v>1</v>
      </c>
      <c r="G1" s="205" t="s">
        <v>2</v>
      </c>
      <c r="H1" s="205" t="s">
        <v>3</v>
      </c>
      <c r="I1" s="205" t="s">
        <v>4</v>
      </c>
      <c r="J1" s="205" t="s">
        <v>5</v>
      </c>
      <c r="K1" s="219" t="s">
        <v>199</v>
      </c>
      <c r="L1" s="207" t="s">
        <v>197</v>
      </c>
      <c r="M1" s="207" t="s">
        <v>198</v>
      </c>
      <c r="N1" s="207" t="s">
        <v>172</v>
      </c>
      <c r="O1" s="207" t="s">
        <v>173</v>
      </c>
      <c r="P1" s="208" t="s">
        <v>202</v>
      </c>
      <c r="R1" s="194"/>
      <c r="S1" s="217" t="s">
        <v>71</v>
      </c>
      <c r="T1" s="218" t="s">
        <v>138</v>
      </c>
      <c r="U1" s="184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5"/>
      <c r="BP1" s="185"/>
      <c r="BQ1" s="185"/>
      <c r="BR1" s="185"/>
      <c r="BS1" s="185"/>
      <c r="BT1" s="185"/>
      <c r="BU1" s="185"/>
      <c r="BV1" s="185"/>
      <c r="BW1" s="185"/>
      <c r="BX1" s="185"/>
      <c r="BY1" s="185"/>
      <c r="BZ1" s="185"/>
      <c r="CA1" s="185"/>
      <c r="CB1" s="185"/>
      <c r="CC1" s="185"/>
      <c r="CD1" s="185"/>
      <c r="CE1" s="185"/>
      <c r="CF1" s="185"/>
      <c r="CG1" s="185"/>
      <c r="CH1" s="185"/>
      <c r="CI1" s="185"/>
      <c r="CJ1" s="185"/>
      <c r="CK1" s="185"/>
      <c r="CL1" s="185"/>
      <c r="CM1" s="185"/>
      <c r="CN1" s="185"/>
      <c r="CO1" s="185"/>
      <c r="CP1" s="185"/>
      <c r="CQ1" s="185"/>
      <c r="CR1" s="185"/>
      <c r="CS1" s="185"/>
      <c r="CT1" s="185"/>
      <c r="CU1" s="185"/>
      <c r="CV1" s="185"/>
      <c r="CW1" s="185"/>
      <c r="CX1" s="185"/>
      <c r="CY1" s="185"/>
      <c r="CZ1" s="185"/>
      <c r="DA1" s="185"/>
      <c r="DB1" s="185"/>
      <c r="DC1" s="185"/>
      <c r="DD1" s="185"/>
      <c r="DE1" s="185"/>
      <c r="DF1" s="185"/>
      <c r="DG1" s="185"/>
      <c r="DH1" s="185"/>
      <c r="DI1" s="185"/>
      <c r="DJ1" s="185"/>
      <c r="DK1" s="185"/>
      <c r="DL1" s="185"/>
      <c r="DM1" s="185"/>
      <c r="DN1" s="185"/>
      <c r="DO1" s="185"/>
      <c r="DP1" s="185"/>
      <c r="DQ1" s="185"/>
      <c r="DR1" s="185"/>
      <c r="DS1" s="185"/>
    </row>
    <row r="2" spans="1:123" x14ac:dyDescent="0.3">
      <c r="A2" s="189">
        <v>24</v>
      </c>
      <c r="B2" s="173" t="s">
        <v>184</v>
      </c>
      <c r="C2" s="177" t="s">
        <v>204</v>
      </c>
      <c r="D2" s="173" t="s">
        <v>11</v>
      </c>
      <c r="E2" s="209">
        <v>0.04</v>
      </c>
      <c r="F2" s="175">
        <v>1.6250000000000001E-2</v>
      </c>
      <c r="G2" s="175">
        <v>3.7499999999999999E-3</v>
      </c>
      <c r="H2" s="175">
        <v>0.01</v>
      </c>
      <c r="I2" s="175">
        <v>0.02</v>
      </c>
      <c r="J2" s="175">
        <v>0.03</v>
      </c>
      <c r="K2" s="220">
        <v>5.0000000000000001E-3</v>
      </c>
      <c r="L2" s="175">
        <v>8.8000000000000005E-3</v>
      </c>
      <c r="M2" s="175">
        <v>0</v>
      </c>
      <c r="N2" s="175">
        <v>0</v>
      </c>
      <c r="O2" s="175">
        <v>0</v>
      </c>
      <c r="P2" s="214">
        <f t="shared" ref="P2:P43" si="0">SUM(E2:O2)</f>
        <v>0.1338</v>
      </c>
      <c r="R2" s="195">
        <v>45658</v>
      </c>
      <c r="S2" s="196" t="s">
        <v>54</v>
      </c>
      <c r="T2" s="197" t="s">
        <v>139</v>
      </c>
    </row>
    <row r="3" spans="1:123" x14ac:dyDescent="0.3">
      <c r="A3" s="189">
        <v>34</v>
      </c>
      <c r="B3" s="173" t="s">
        <v>185</v>
      </c>
      <c r="C3" s="177" t="s">
        <v>205</v>
      </c>
      <c r="D3" s="173" t="s">
        <v>11</v>
      </c>
      <c r="E3" s="209">
        <v>0.04</v>
      </c>
      <c r="F3" s="175">
        <v>1.6250000000000001E-2</v>
      </c>
      <c r="G3" s="175">
        <v>3.7499999999999999E-3</v>
      </c>
      <c r="H3" s="175">
        <v>0.01</v>
      </c>
      <c r="I3" s="175">
        <v>0.02</v>
      </c>
      <c r="J3" s="175">
        <v>0.03</v>
      </c>
      <c r="K3" s="220">
        <v>5.0000000000000001E-3</v>
      </c>
      <c r="L3" s="175">
        <v>0</v>
      </c>
      <c r="M3" s="175">
        <v>5.0000000000000001E-3</v>
      </c>
      <c r="N3" s="175">
        <v>0</v>
      </c>
      <c r="O3" s="175">
        <v>0</v>
      </c>
      <c r="P3" s="214">
        <f t="shared" si="0"/>
        <v>0.13</v>
      </c>
      <c r="R3" s="195">
        <v>45689</v>
      </c>
    </row>
    <row r="4" spans="1:123" x14ac:dyDescent="0.3">
      <c r="A4" s="189">
        <v>25</v>
      </c>
      <c r="B4" s="173" t="s">
        <v>186</v>
      </c>
      <c r="C4" s="177" t="s">
        <v>208</v>
      </c>
      <c r="D4" s="173" t="s">
        <v>13</v>
      </c>
      <c r="E4" s="209">
        <v>0.04</v>
      </c>
      <c r="F4" s="175">
        <v>1.6250000000000001E-2</v>
      </c>
      <c r="G4" s="175">
        <v>3.7499999999999999E-3</v>
      </c>
      <c r="H4" s="175">
        <v>0.01</v>
      </c>
      <c r="I4" s="175">
        <v>0.02</v>
      </c>
      <c r="J4" s="175">
        <v>0.03</v>
      </c>
      <c r="K4" s="220">
        <v>5.0000000000000001E-3</v>
      </c>
      <c r="L4" s="175">
        <v>8.8000000000000005E-3</v>
      </c>
      <c r="M4" s="175">
        <v>0</v>
      </c>
      <c r="N4" s="175">
        <v>0</v>
      </c>
      <c r="O4" s="175">
        <v>0</v>
      </c>
      <c r="P4" s="214">
        <f t="shared" si="0"/>
        <v>0.1338</v>
      </c>
      <c r="R4" s="195">
        <v>45717</v>
      </c>
    </row>
    <row r="5" spans="1:123" x14ac:dyDescent="0.3">
      <c r="A5" s="189">
        <v>35</v>
      </c>
      <c r="B5" s="173" t="s">
        <v>187</v>
      </c>
      <c r="C5" s="177" t="s">
        <v>209</v>
      </c>
      <c r="D5" s="173" t="s">
        <v>13</v>
      </c>
      <c r="E5" s="209">
        <v>0.04</v>
      </c>
      <c r="F5" s="175">
        <v>1.6250000000000001E-2</v>
      </c>
      <c r="G5" s="175">
        <v>3.7499999999999999E-3</v>
      </c>
      <c r="H5" s="175">
        <v>0.01</v>
      </c>
      <c r="I5" s="175">
        <v>0.02</v>
      </c>
      <c r="J5" s="175">
        <v>0.03</v>
      </c>
      <c r="K5" s="220">
        <v>5.0000000000000001E-3</v>
      </c>
      <c r="L5" s="175">
        <v>0</v>
      </c>
      <c r="M5" s="175">
        <v>5.0000000000000001E-3</v>
      </c>
      <c r="N5" s="175">
        <v>0</v>
      </c>
      <c r="O5" s="175">
        <v>0</v>
      </c>
      <c r="P5" s="214">
        <f t="shared" si="0"/>
        <v>0.13</v>
      </c>
      <c r="R5" s="195">
        <v>45748</v>
      </c>
    </row>
    <row r="6" spans="1:123" x14ac:dyDescent="0.3">
      <c r="A6" s="188">
        <v>21</v>
      </c>
      <c r="B6" s="174" t="s">
        <v>176</v>
      </c>
      <c r="C6" s="178" t="s">
        <v>206</v>
      </c>
      <c r="D6" s="174" t="s">
        <v>7</v>
      </c>
      <c r="E6" s="209">
        <v>0.05</v>
      </c>
      <c r="F6" s="175">
        <v>1.6250000000000001E-2</v>
      </c>
      <c r="G6" s="175">
        <v>3.7499999999999999E-3</v>
      </c>
      <c r="H6" s="175">
        <v>0.01</v>
      </c>
      <c r="I6" s="175">
        <v>0.01</v>
      </c>
      <c r="J6" s="175">
        <v>0.03</v>
      </c>
      <c r="K6" s="220">
        <v>5.0000000000000001E-3</v>
      </c>
      <c r="L6" s="175">
        <v>8.8000000000000005E-3</v>
      </c>
      <c r="M6" s="175">
        <v>0</v>
      </c>
      <c r="N6" s="175">
        <v>0</v>
      </c>
      <c r="O6" s="175">
        <v>0</v>
      </c>
      <c r="P6" s="214">
        <f t="shared" si="0"/>
        <v>0.1338</v>
      </c>
      <c r="R6" s="195">
        <v>45778</v>
      </c>
    </row>
    <row r="7" spans="1:123" x14ac:dyDescent="0.3">
      <c r="A7" s="188">
        <v>30</v>
      </c>
      <c r="B7" s="174" t="s">
        <v>177</v>
      </c>
      <c r="C7" s="178" t="s">
        <v>207</v>
      </c>
      <c r="D7" s="174" t="s">
        <v>7</v>
      </c>
      <c r="E7" s="209">
        <v>0.05</v>
      </c>
      <c r="F7" s="175">
        <v>1.6250000000000001E-2</v>
      </c>
      <c r="G7" s="175">
        <v>3.7499999999999999E-3</v>
      </c>
      <c r="H7" s="175">
        <v>0.01</v>
      </c>
      <c r="I7" s="175">
        <v>0.01</v>
      </c>
      <c r="J7" s="175">
        <v>0.03</v>
      </c>
      <c r="K7" s="220">
        <v>5.0000000000000001E-3</v>
      </c>
      <c r="L7" s="175">
        <v>0</v>
      </c>
      <c r="M7" s="175">
        <v>5.0000000000000001E-3</v>
      </c>
      <c r="N7" s="175">
        <v>0</v>
      </c>
      <c r="O7" s="175">
        <v>0</v>
      </c>
      <c r="P7" s="214">
        <f t="shared" si="0"/>
        <v>0.13</v>
      </c>
      <c r="R7" s="195">
        <v>45809</v>
      </c>
    </row>
    <row r="8" spans="1:123" x14ac:dyDescent="0.3">
      <c r="A8" s="203">
        <v>1</v>
      </c>
      <c r="B8" s="1" t="s">
        <v>6</v>
      </c>
      <c r="C8" s="11" t="s">
        <v>73</v>
      </c>
      <c r="D8" s="1" t="s">
        <v>6</v>
      </c>
      <c r="E8" s="2">
        <v>0.05</v>
      </c>
      <c r="F8" s="3">
        <v>1.6250000000000001E-2</v>
      </c>
      <c r="G8" s="3">
        <v>3.7499999999999999E-3</v>
      </c>
      <c r="H8" s="3">
        <v>0.01</v>
      </c>
      <c r="I8" s="3">
        <v>0.01</v>
      </c>
      <c r="J8" s="3">
        <v>0.03</v>
      </c>
      <c r="K8" s="220">
        <v>5.0000000000000001E-3</v>
      </c>
      <c r="L8" s="182">
        <v>0</v>
      </c>
      <c r="M8" s="182">
        <v>0</v>
      </c>
      <c r="N8" s="182">
        <v>0</v>
      </c>
      <c r="O8" s="182">
        <v>0</v>
      </c>
      <c r="P8" s="215">
        <f t="shared" si="0"/>
        <v>0.125</v>
      </c>
      <c r="R8" s="195">
        <v>45839</v>
      </c>
      <c r="T8" s="199"/>
    </row>
    <row r="9" spans="1:123" x14ac:dyDescent="0.3">
      <c r="A9" s="204">
        <v>2</v>
      </c>
      <c r="B9" s="5" t="s">
        <v>7</v>
      </c>
      <c r="C9" s="179" t="s">
        <v>74</v>
      </c>
      <c r="D9" s="5" t="s">
        <v>7</v>
      </c>
      <c r="E9" s="2">
        <v>0.05</v>
      </c>
      <c r="F9" s="3">
        <v>1.6250000000000001E-2</v>
      </c>
      <c r="G9" s="3">
        <v>3.7499999999999999E-3</v>
      </c>
      <c r="H9" s="3">
        <v>0.01</v>
      </c>
      <c r="I9" s="3">
        <v>0.01</v>
      </c>
      <c r="J9" s="3">
        <v>0.03</v>
      </c>
      <c r="K9" s="220">
        <v>5.0000000000000001E-3</v>
      </c>
      <c r="L9" s="182">
        <v>0</v>
      </c>
      <c r="M9" s="182">
        <v>0</v>
      </c>
      <c r="N9" s="182">
        <v>0</v>
      </c>
      <c r="O9" s="182">
        <v>0</v>
      </c>
      <c r="P9" s="215">
        <f t="shared" si="0"/>
        <v>0.125</v>
      </c>
      <c r="R9" s="195">
        <v>45870</v>
      </c>
    </row>
    <row r="10" spans="1:123" x14ac:dyDescent="0.3">
      <c r="A10" s="203">
        <v>3</v>
      </c>
      <c r="B10" s="1" t="s">
        <v>8</v>
      </c>
      <c r="C10" s="11" t="s">
        <v>75</v>
      </c>
      <c r="D10" s="1" t="s">
        <v>8</v>
      </c>
      <c r="E10" s="2">
        <v>0.04</v>
      </c>
      <c r="F10" s="3">
        <v>1.6250000000000001E-2</v>
      </c>
      <c r="G10" s="3">
        <v>3.7499999999999999E-3</v>
      </c>
      <c r="H10" s="3">
        <v>0.01</v>
      </c>
      <c r="I10" s="3">
        <v>0.02</v>
      </c>
      <c r="J10" s="3">
        <v>0.03</v>
      </c>
      <c r="K10" s="220">
        <v>5.0000000000000001E-3</v>
      </c>
      <c r="L10" s="182">
        <v>0</v>
      </c>
      <c r="M10" s="182">
        <v>0</v>
      </c>
      <c r="N10" s="182">
        <v>0</v>
      </c>
      <c r="O10" s="182">
        <v>0</v>
      </c>
      <c r="P10" s="215">
        <f t="shared" si="0"/>
        <v>0.125</v>
      </c>
      <c r="R10" s="195">
        <v>45901</v>
      </c>
    </row>
    <row r="11" spans="1:123" x14ac:dyDescent="0.3">
      <c r="A11" s="203">
        <v>4</v>
      </c>
      <c r="B11" s="1" t="s">
        <v>9</v>
      </c>
      <c r="C11" s="11" t="s">
        <v>76</v>
      </c>
      <c r="D11" s="1" t="s">
        <v>9</v>
      </c>
      <c r="E11" s="2">
        <v>0.04</v>
      </c>
      <c r="F11" s="3">
        <v>1.6250000000000001E-2</v>
      </c>
      <c r="G11" s="3">
        <v>3.7499999999999999E-3</v>
      </c>
      <c r="H11" s="3">
        <v>0.01</v>
      </c>
      <c r="I11" s="3">
        <v>0.02</v>
      </c>
      <c r="J11" s="3">
        <v>0.03</v>
      </c>
      <c r="K11" s="220">
        <v>5.0000000000000001E-3</v>
      </c>
      <c r="L11" s="182">
        <v>0</v>
      </c>
      <c r="M11" s="182">
        <v>0</v>
      </c>
      <c r="N11" s="182">
        <v>0</v>
      </c>
      <c r="O11" s="182">
        <v>0</v>
      </c>
      <c r="P11" s="215">
        <f t="shared" si="0"/>
        <v>0.125</v>
      </c>
      <c r="R11" s="195">
        <v>45931</v>
      </c>
    </row>
    <row r="12" spans="1:123" x14ac:dyDescent="0.3">
      <c r="A12" s="204">
        <v>5</v>
      </c>
      <c r="B12" s="1" t="s">
        <v>10</v>
      </c>
      <c r="C12" s="11" t="s">
        <v>78</v>
      </c>
      <c r="D12" s="1" t="s">
        <v>10</v>
      </c>
      <c r="E12" s="2">
        <v>0.04</v>
      </c>
      <c r="F12" s="3">
        <v>1.6250000000000001E-2</v>
      </c>
      <c r="G12" s="3">
        <v>3.7499999999999999E-3</v>
      </c>
      <c r="H12" s="3">
        <v>0.01</v>
      </c>
      <c r="I12" s="3">
        <v>0.02</v>
      </c>
      <c r="J12" s="3">
        <v>0.03</v>
      </c>
      <c r="K12" s="220">
        <v>5.0000000000000001E-3</v>
      </c>
      <c r="L12" s="182">
        <v>0</v>
      </c>
      <c r="M12" s="182">
        <v>0</v>
      </c>
      <c r="N12" s="182">
        <v>0</v>
      </c>
      <c r="O12" s="182">
        <v>0</v>
      </c>
      <c r="P12" s="215">
        <f t="shared" si="0"/>
        <v>0.125</v>
      </c>
      <c r="R12" s="195">
        <v>45962</v>
      </c>
    </row>
    <row r="13" spans="1:123" x14ac:dyDescent="0.3">
      <c r="A13" s="203">
        <v>6</v>
      </c>
      <c r="B13" s="1" t="s">
        <v>11</v>
      </c>
      <c r="C13" s="11" t="s">
        <v>77</v>
      </c>
      <c r="D13" s="1" t="s">
        <v>11</v>
      </c>
      <c r="E13" s="2">
        <v>0.04</v>
      </c>
      <c r="F13" s="3">
        <v>1.6250000000000001E-2</v>
      </c>
      <c r="G13" s="3">
        <v>3.7499999999999999E-3</v>
      </c>
      <c r="H13" s="3">
        <v>0.01</v>
      </c>
      <c r="I13" s="3">
        <v>0.02</v>
      </c>
      <c r="J13" s="3">
        <v>0.03</v>
      </c>
      <c r="K13" s="220">
        <v>5.0000000000000001E-3</v>
      </c>
      <c r="L13" s="182">
        <v>0</v>
      </c>
      <c r="M13" s="182">
        <v>0</v>
      </c>
      <c r="N13" s="182">
        <v>0</v>
      </c>
      <c r="O13" s="182">
        <v>0</v>
      </c>
      <c r="P13" s="215">
        <f t="shared" si="0"/>
        <v>0.125</v>
      </c>
      <c r="R13" s="195">
        <v>45992</v>
      </c>
    </row>
    <row r="14" spans="1:123" x14ac:dyDescent="0.3">
      <c r="A14" s="203">
        <v>7</v>
      </c>
      <c r="B14" s="1" t="s">
        <v>12</v>
      </c>
      <c r="C14" s="11" t="s">
        <v>136</v>
      </c>
      <c r="D14" s="1" t="s">
        <v>12</v>
      </c>
      <c r="E14" s="2">
        <v>0.04</v>
      </c>
      <c r="F14" s="3">
        <v>1.6250000000000001E-2</v>
      </c>
      <c r="G14" s="3">
        <v>3.7499999999999999E-3</v>
      </c>
      <c r="H14" s="3">
        <v>0.01</v>
      </c>
      <c r="I14" s="3">
        <v>0.02</v>
      </c>
      <c r="J14" s="3">
        <v>0.03</v>
      </c>
      <c r="K14" s="220">
        <v>5.0000000000000001E-3</v>
      </c>
      <c r="L14" s="182">
        <v>0</v>
      </c>
      <c r="M14" s="182">
        <v>0</v>
      </c>
      <c r="N14" s="182">
        <v>0</v>
      </c>
      <c r="O14" s="182">
        <v>0</v>
      </c>
      <c r="P14" s="215">
        <f t="shared" si="0"/>
        <v>0.125</v>
      </c>
      <c r="R14" s="195">
        <v>46023</v>
      </c>
    </row>
    <row r="15" spans="1:123" x14ac:dyDescent="0.3">
      <c r="A15" s="204">
        <v>8</v>
      </c>
      <c r="B15" s="1" t="s">
        <v>13</v>
      </c>
      <c r="C15" s="11" t="s">
        <v>79</v>
      </c>
      <c r="D15" s="1" t="s">
        <v>13</v>
      </c>
      <c r="E15" s="2">
        <v>0.04</v>
      </c>
      <c r="F15" s="3">
        <v>1.6250000000000001E-2</v>
      </c>
      <c r="G15" s="3">
        <v>3.7499999999999999E-3</v>
      </c>
      <c r="H15" s="3">
        <v>0.01</v>
      </c>
      <c r="I15" s="3">
        <v>0.02</v>
      </c>
      <c r="J15" s="3">
        <v>0.03</v>
      </c>
      <c r="K15" s="220">
        <v>5.0000000000000001E-3</v>
      </c>
      <c r="L15" s="182">
        <v>0</v>
      </c>
      <c r="M15" s="182">
        <v>0</v>
      </c>
      <c r="N15" s="182">
        <v>0</v>
      </c>
      <c r="O15" s="182">
        <v>0</v>
      </c>
      <c r="P15" s="215">
        <f t="shared" si="0"/>
        <v>0.125</v>
      </c>
      <c r="R15" s="195">
        <v>46054</v>
      </c>
    </row>
    <row r="16" spans="1:123" x14ac:dyDescent="0.3">
      <c r="A16" s="203">
        <v>9</v>
      </c>
      <c r="B16" s="1" t="s">
        <v>14</v>
      </c>
      <c r="C16" s="11" t="s">
        <v>80</v>
      </c>
      <c r="D16" s="1" t="s">
        <v>14</v>
      </c>
      <c r="E16" s="2">
        <v>0.04</v>
      </c>
      <c r="F16" s="3">
        <v>1.6250000000000001E-2</v>
      </c>
      <c r="G16" s="3">
        <v>3.7499999999999999E-3</v>
      </c>
      <c r="H16" s="3">
        <v>0.01</v>
      </c>
      <c r="I16" s="3">
        <v>0.02</v>
      </c>
      <c r="J16" s="3">
        <v>0.03</v>
      </c>
      <c r="K16" s="220">
        <v>5.0000000000000001E-3</v>
      </c>
      <c r="L16" s="182">
        <v>0</v>
      </c>
      <c r="M16" s="182">
        <v>0</v>
      </c>
      <c r="N16" s="182">
        <v>0</v>
      </c>
      <c r="O16" s="182">
        <v>0</v>
      </c>
      <c r="P16" s="215">
        <f t="shared" si="0"/>
        <v>0.125</v>
      </c>
      <c r="R16" s="195">
        <v>46082</v>
      </c>
    </row>
    <row r="17" spans="1:123" x14ac:dyDescent="0.3">
      <c r="A17" s="203">
        <v>10</v>
      </c>
      <c r="B17" s="1" t="s">
        <v>15</v>
      </c>
      <c r="C17" s="11" t="s">
        <v>81</v>
      </c>
      <c r="D17" s="1" t="s">
        <v>15</v>
      </c>
      <c r="E17" s="2">
        <v>0.04</v>
      </c>
      <c r="F17" s="3">
        <v>1.6250000000000001E-2</v>
      </c>
      <c r="G17" s="3">
        <v>3.7499999999999999E-3</v>
      </c>
      <c r="H17" s="3">
        <v>0.01</v>
      </c>
      <c r="I17" s="3">
        <v>0.02</v>
      </c>
      <c r="J17" s="3">
        <v>0.03</v>
      </c>
      <c r="K17" s="220">
        <v>5.0000000000000001E-3</v>
      </c>
      <c r="L17" s="182">
        <v>0</v>
      </c>
      <c r="M17" s="182">
        <v>0</v>
      </c>
      <c r="N17" s="182">
        <v>0</v>
      </c>
      <c r="O17" s="182">
        <v>0</v>
      </c>
      <c r="P17" s="215">
        <f t="shared" si="0"/>
        <v>0.125</v>
      </c>
      <c r="R17" s="195">
        <v>46113</v>
      </c>
    </row>
    <row r="18" spans="1:123" x14ac:dyDescent="0.3">
      <c r="A18" s="204">
        <v>11</v>
      </c>
      <c r="B18" s="5" t="s">
        <v>16</v>
      </c>
      <c r="C18" s="179" t="s">
        <v>82</v>
      </c>
      <c r="D18" s="5" t="s">
        <v>16</v>
      </c>
      <c r="E18" s="2">
        <v>0.04</v>
      </c>
      <c r="F18" s="3">
        <v>1.6250000000000001E-2</v>
      </c>
      <c r="G18" s="3">
        <v>3.7499999999999999E-3</v>
      </c>
      <c r="H18" s="3">
        <v>0.01</v>
      </c>
      <c r="I18" s="3">
        <v>0.02</v>
      </c>
      <c r="J18" s="3">
        <v>0.03</v>
      </c>
      <c r="K18" s="220">
        <v>5.0000000000000001E-3</v>
      </c>
      <c r="L18" s="182">
        <v>0</v>
      </c>
      <c r="M18" s="182">
        <v>0</v>
      </c>
      <c r="N18" s="182">
        <v>0</v>
      </c>
      <c r="O18" s="182">
        <v>0</v>
      </c>
      <c r="P18" s="215">
        <f t="shared" si="0"/>
        <v>0.125</v>
      </c>
      <c r="R18" s="195">
        <v>46143</v>
      </c>
    </row>
    <row r="19" spans="1:123" x14ac:dyDescent="0.3">
      <c r="A19" s="203">
        <v>12</v>
      </c>
      <c r="B19" s="1" t="s">
        <v>17</v>
      </c>
      <c r="C19" s="11" t="s">
        <v>83</v>
      </c>
      <c r="D19" s="1" t="s">
        <v>17</v>
      </c>
      <c r="E19" s="2">
        <v>0.02</v>
      </c>
      <c r="F19" s="3">
        <v>1.6250000000000001E-2</v>
      </c>
      <c r="G19" s="3">
        <v>3.7499999999999999E-3</v>
      </c>
      <c r="H19" s="3">
        <v>0.01</v>
      </c>
      <c r="I19" s="3">
        <v>0.02</v>
      </c>
      <c r="J19" s="3">
        <v>0.03</v>
      </c>
      <c r="K19" s="220">
        <v>5.0000000000000001E-3</v>
      </c>
      <c r="L19" s="182">
        <v>0</v>
      </c>
      <c r="M19" s="182">
        <v>0</v>
      </c>
      <c r="N19" s="182">
        <v>0</v>
      </c>
      <c r="O19" s="182">
        <v>0</v>
      </c>
      <c r="P19" s="215">
        <f t="shared" si="0"/>
        <v>0.10500000000000001</v>
      </c>
      <c r="R19" s="195">
        <v>46174</v>
      </c>
    </row>
    <row r="20" spans="1:123" x14ac:dyDescent="0.3">
      <c r="A20" s="203">
        <v>13</v>
      </c>
      <c r="B20" s="1" t="s">
        <v>18</v>
      </c>
      <c r="C20" s="11" t="s">
        <v>84</v>
      </c>
      <c r="D20" s="1" t="s">
        <v>18</v>
      </c>
      <c r="E20" s="2">
        <v>0.02</v>
      </c>
      <c r="F20" s="3">
        <v>1.6250000000000001E-2</v>
      </c>
      <c r="G20" s="3">
        <v>3.7499999999999999E-3</v>
      </c>
      <c r="H20" s="3">
        <v>0.01</v>
      </c>
      <c r="I20" s="3">
        <v>0.02</v>
      </c>
      <c r="J20" s="3">
        <v>0.03</v>
      </c>
      <c r="K20" s="220">
        <v>5.0000000000000001E-3</v>
      </c>
      <c r="L20" s="182">
        <v>0</v>
      </c>
      <c r="M20" s="182">
        <v>0</v>
      </c>
      <c r="N20" s="182">
        <v>0</v>
      </c>
      <c r="O20" s="182">
        <v>0</v>
      </c>
      <c r="P20" s="215">
        <f t="shared" si="0"/>
        <v>0.10500000000000001</v>
      </c>
      <c r="R20" s="195">
        <v>46204</v>
      </c>
    </row>
    <row r="21" spans="1:123" s="180" customFormat="1" x14ac:dyDescent="0.3">
      <c r="A21" s="204">
        <v>14</v>
      </c>
      <c r="B21" s="1" t="s">
        <v>19</v>
      </c>
      <c r="C21" s="11" t="s">
        <v>85</v>
      </c>
      <c r="D21" s="1" t="s">
        <v>19</v>
      </c>
      <c r="E21" s="2">
        <v>0.02</v>
      </c>
      <c r="F21" s="3">
        <v>1.6250000000000001E-2</v>
      </c>
      <c r="G21" s="3">
        <v>3.7499999999999999E-3</v>
      </c>
      <c r="H21" s="3">
        <v>0.01</v>
      </c>
      <c r="I21" s="3">
        <v>0.02</v>
      </c>
      <c r="J21" s="3">
        <v>0.03</v>
      </c>
      <c r="K21" s="220">
        <v>5.0000000000000001E-3</v>
      </c>
      <c r="L21" s="182">
        <v>0</v>
      </c>
      <c r="M21" s="182">
        <v>0</v>
      </c>
      <c r="N21" s="182">
        <v>0</v>
      </c>
      <c r="O21" s="182">
        <v>0</v>
      </c>
      <c r="P21" s="215">
        <f t="shared" si="0"/>
        <v>0.10500000000000001</v>
      </c>
      <c r="R21" s="195">
        <v>46235</v>
      </c>
      <c r="S21" s="200"/>
      <c r="T21" s="201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  <c r="CB21" s="187"/>
      <c r="CC21" s="187"/>
      <c r="CD21" s="187"/>
      <c r="CE21" s="187"/>
      <c r="CF21" s="187"/>
      <c r="CG21" s="187"/>
      <c r="CH21" s="187"/>
      <c r="CI21" s="187"/>
      <c r="CJ21" s="187"/>
      <c r="CK21" s="187"/>
      <c r="CL21" s="187"/>
      <c r="CM21" s="187"/>
      <c r="CN21" s="187"/>
      <c r="CO21" s="187"/>
      <c r="CP21" s="187"/>
      <c r="CQ21" s="187"/>
      <c r="CR21" s="187"/>
      <c r="CS21" s="187"/>
      <c r="CT21" s="187"/>
      <c r="CU21" s="187"/>
      <c r="CV21" s="187"/>
      <c r="CW21" s="187"/>
      <c r="CX21" s="187"/>
      <c r="CY21" s="187"/>
      <c r="CZ21" s="187"/>
      <c r="DA21" s="187"/>
      <c r="DB21" s="187"/>
      <c r="DC21" s="187"/>
      <c r="DD21" s="187"/>
      <c r="DE21" s="187"/>
      <c r="DF21" s="187"/>
      <c r="DG21" s="187"/>
      <c r="DH21" s="187"/>
      <c r="DI21" s="187"/>
      <c r="DJ21" s="187"/>
      <c r="DK21" s="187"/>
      <c r="DL21" s="187"/>
      <c r="DM21" s="187"/>
      <c r="DN21" s="187"/>
      <c r="DO21" s="187"/>
      <c r="DP21" s="187"/>
      <c r="DQ21" s="187"/>
      <c r="DR21" s="187"/>
      <c r="DS21" s="187"/>
    </row>
    <row r="22" spans="1:123" x14ac:dyDescent="0.3">
      <c r="A22" s="203">
        <v>15</v>
      </c>
      <c r="B22" s="1" t="s">
        <v>20</v>
      </c>
      <c r="C22" s="11" t="s">
        <v>86</v>
      </c>
      <c r="D22" s="1" t="s">
        <v>20</v>
      </c>
      <c r="E22" s="2">
        <v>0.02</v>
      </c>
      <c r="F22" s="3">
        <v>1.6250000000000001E-2</v>
      </c>
      <c r="G22" s="3">
        <v>3.7499999999999999E-3</v>
      </c>
      <c r="H22" s="3">
        <v>0.01</v>
      </c>
      <c r="I22" s="3">
        <v>0.02</v>
      </c>
      <c r="J22" s="3">
        <v>0.03</v>
      </c>
      <c r="K22" s="220">
        <v>5.0000000000000001E-3</v>
      </c>
      <c r="L22" s="182">
        <v>0</v>
      </c>
      <c r="M22" s="182">
        <v>0</v>
      </c>
      <c r="N22" s="182">
        <v>0</v>
      </c>
      <c r="O22" s="182">
        <v>0</v>
      </c>
      <c r="P22" s="215">
        <f t="shared" si="0"/>
        <v>0.10500000000000001</v>
      </c>
      <c r="R22" s="195">
        <v>46266</v>
      </c>
    </row>
    <row r="23" spans="1:123" x14ac:dyDescent="0.3">
      <c r="A23" s="203">
        <v>16</v>
      </c>
      <c r="B23" s="1" t="s">
        <v>21</v>
      </c>
      <c r="C23" s="11" t="s">
        <v>137</v>
      </c>
      <c r="D23" s="1" t="s">
        <v>21</v>
      </c>
      <c r="E23" s="2">
        <v>0.02</v>
      </c>
      <c r="F23" s="3">
        <v>1.6250000000000001E-2</v>
      </c>
      <c r="G23" s="3">
        <v>3.7499999999999999E-3</v>
      </c>
      <c r="H23" s="3">
        <v>0.01</v>
      </c>
      <c r="I23" s="3">
        <v>0.02</v>
      </c>
      <c r="J23" s="3">
        <v>0.03</v>
      </c>
      <c r="K23" s="220">
        <v>5.0000000000000001E-3</v>
      </c>
      <c r="L23" s="182">
        <v>0</v>
      </c>
      <c r="M23" s="182">
        <v>0</v>
      </c>
      <c r="N23" s="182">
        <v>0</v>
      </c>
      <c r="O23" s="182">
        <v>0</v>
      </c>
      <c r="P23" s="215">
        <f t="shared" si="0"/>
        <v>0.10500000000000001</v>
      </c>
      <c r="R23" s="195">
        <v>46296</v>
      </c>
    </row>
    <row r="24" spans="1:123" x14ac:dyDescent="0.3">
      <c r="A24" s="204">
        <v>17</v>
      </c>
      <c r="B24" s="1" t="s">
        <v>22</v>
      </c>
      <c r="C24" s="11" t="s">
        <v>87</v>
      </c>
      <c r="D24" s="1" t="s">
        <v>22</v>
      </c>
      <c r="E24" s="2">
        <v>0.02</v>
      </c>
      <c r="F24" s="3">
        <v>1.6250000000000001E-2</v>
      </c>
      <c r="G24" s="3">
        <v>3.7499999999999999E-3</v>
      </c>
      <c r="H24" s="3">
        <v>0.01</v>
      </c>
      <c r="I24" s="3">
        <v>0.02</v>
      </c>
      <c r="J24" s="3">
        <v>0.03</v>
      </c>
      <c r="K24" s="220">
        <v>5.0000000000000001E-3</v>
      </c>
      <c r="L24" s="182">
        <v>0</v>
      </c>
      <c r="M24" s="182">
        <v>0</v>
      </c>
      <c r="N24" s="182">
        <v>0</v>
      </c>
      <c r="O24" s="182">
        <v>0</v>
      </c>
      <c r="P24" s="215">
        <f t="shared" si="0"/>
        <v>0.10500000000000001</v>
      </c>
      <c r="R24" s="195">
        <v>46327</v>
      </c>
    </row>
    <row r="25" spans="1:123" x14ac:dyDescent="0.3">
      <c r="A25" s="203">
        <v>18</v>
      </c>
      <c r="B25" s="1" t="s">
        <v>23</v>
      </c>
      <c r="C25" s="11" t="s">
        <v>88</v>
      </c>
      <c r="D25" s="1" t="s">
        <v>23</v>
      </c>
      <c r="E25" s="2">
        <v>0.02</v>
      </c>
      <c r="F25" s="3">
        <v>1.6250000000000001E-2</v>
      </c>
      <c r="G25" s="3">
        <v>3.7499999999999999E-3</v>
      </c>
      <c r="H25" s="3">
        <v>0.01</v>
      </c>
      <c r="I25" s="3">
        <v>0.02</v>
      </c>
      <c r="J25" s="3">
        <v>0.03</v>
      </c>
      <c r="K25" s="220">
        <v>5.0000000000000001E-3</v>
      </c>
      <c r="L25" s="182">
        <v>0</v>
      </c>
      <c r="M25" s="182">
        <v>0</v>
      </c>
      <c r="N25" s="182">
        <v>0</v>
      </c>
      <c r="O25" s="182">
        <v>0</v>
      </c>
      <c r="P25" s="215">
        <f t="shared" si="0"/>
        <v>0.10500000000000001</v>
      </c>
      <c r="R25" s="195">
        <v>46357</v>
      </c>
    </row>
    <row r="26" spans="1:123" x14ac:dyDescent="0.3">
      <c r="A26" s="203">
        <v>19</v>
      </c>
      <c r="B26" s="1" t="s">
        <v>24</v>
      </c>
      <c r="C26" s="11" t="s">
        <v>89</v>
      </c>
      <c r="D26" s="1" t="s">
        <v>24</v>
      </c>
      <c r="E26" s="2">
        <v>0.02</v>
      </c>
      <c r="F26" s="3">
        <v>1.6250000000000001E-2</v>
      </c>
      <c r="G26" s="3">
        <v>3.7499999999999999E-3</v>
      </c>
      <c r="H26" s="3">
        <v>0.01</v>
      </c>
      <c r="I26" s="3">
        <v>0.02</v>
      </c>
      <c r="J26" s="3">
        <v>0.03</v>
      </c>
      <c r="K26" s="220">
        <v>5.0000000000000001E-3</v>
      </c>
      <c r="L26" s="182">
        <v>0</v>
      </c>
      <c r="M26" s="182">
        <v>0</v>
      </c>
      <c r="N26" s="182">
        <v>0</v>
      </c>
      <c r="O26" s="182">
        <v>0</v>
      </c>
      <c r="P26" s="215">
        <f t="shared" si="0"/>
        <v>0.10500000000000001</v>
      </c>
      <c r="R26" s="195">
        <v>46388</v>
      </c>
    </row>
    <row r="27" spans="1:123" x14ac:dyDescent="0.3">
      <c r="A27" s="188">
        <v>28</v>
      </c>
      <c r="B27" s="174" t="s">
        <v>178</v>
      </c>
      <c r="C27" s="178" t="s">
        <v>210</v>
      </c>
      <c r="D27" s="174" t="s">
        <v>16</v>
      </c>
      <c r="E27" s="209">
        <v>0.04</v>
      </c>
      <c r="F27" s="175">
        <v>1.6250000000000001E-2</v>
      </c>
      <c r="G27" s="175">
        <v>3.7499999999999999E-3</v>
      </c>
      <c r="H27" s="175">
        <v>0.01</v>
      </c>
      <c r="I27" s="175">
        <v>0.02</v>
      </c>
      <c r="J27" s="175">
        <v>0.03</v>
      </c>
      <c r="K27" s="220">
        <v>5.0000000000000001E-3</v>
      </c>
      <c r="L27" s="175">
        <v>8.8000000000000005E-3</v>
      </c>
      <c r="M27" s="175">
        <v>0</v>
      </c>
      <c r="N27" s="175">
        <v>0</v>
      </c>
      <c r="O27" s="175">
        <v>0</v>
      </c>
      <c r="P27" s="214">
        <f t="shared" si="0"/>
        <v>0.1338</v>
      </c>
      <c r="R27" s="195">
        <v>46419</v>
      </c>
    </row>
    <row r="28" spans="1:123" x14ac:dyDescent="0.3">
      <c r="A28" s="189">
        <v>22</v>
      </c>
      <c r="B28" s="173" t="s">
        <v>179</v>
      </c>
      <c r="C28" s="177" t="s">
        <v>211</v>
      </c>
      <c r="D28" s="173" t="s">
        <v>8</v>
      </c>
      <c r="E28" s="209">
        <v>0.04</v>
      </c>
      <c r="F28" s="175">
        <v>1.6250000000000001E-2</v>
      </c>
      <c r="G28" s="175">
        <v>3.7499999999999999E-3</v>
      </c>
      <c r="H28" s="175">
        <v>0.01</v>
      </c>
      <c r="I28" s="175">
        <v>0.02</v>
      </c>
      <c r="J28" s="175">
        <v>0.03</v>
      </c>
      <c r="K28" s="220">
        <v>5.0000000000000001E-3</v>
      </c>
      <c r="L28" s="175">
        <v>8.8000000000000005E-3</v>
      </c>
      <c r="M28" s="175">
        <v>0</v>
      </c>
      <c r="N28" s="175">
        <v>0</v>
      </c>
      <c r="O28" s="175">
        <v>0</v>
      </c>
      <c r="P28" s="214">
        <f t="shared" si="0"/>
        <v>0.1338</v>
      </c>
      <c r="R28" s="195">
        <v>46447</v>
      </c>
    </row>
    <row r="29" spans="1:123" x14ac:dyDescent="0.3">
      <c r="A29" s="189">
        <v>31</v>
      </c>
      <c r="B29" s="173" t="s">
        <v>180</v>
      </c>
      <c r="C29" s="177" t="s">
        <v>212</v>
      </c>
      <c r="D29" s="173" t="s">
        <v>8</v>
      </c>
      <c r="E29" s="209">
        <v>0.04</v>
      </c>
      <c r="F29" s="175">
        <v>1.6250000000000001E-2</v>
      </c>
      <c r="G29" s="175">
        <v>3.7499999999999999E-3</v>
      </c>
      <c r="H29" s="175">
        <v>0.01</v>
      </c>
      <c r="I29" s="175">
        <v>0.02</v>
      </c>
      <c r="J29" s="175">
        <v>0.03</v>
      </c>
      <c r="K29" s="220">
        <v>5.0000000000000001E-3</v>
      </c>
      <c r="L29" s="175">
        <v>0</v>
      </c>
      <c r="M29" s="175">
        <v>5.0000000000000001E-3</v>
      </c>
      <c r="N29" s="175">
        <v>0</v>
      </c>
      <c r="O29" s="175">
        <v>0</v>
      </c>
      <c r="P29" s="214">
        <f t="shared" si="0"/>
        <v>0.13</v>
      </c>
      <c r="R29" s="195">
        <v>46478</v>
      </c>
    </row>
    <row r="30" spans="1:123" x14ac:dyDescent="0.3">
      <c r="A30" s="189">
        <v>38</v>
      </c>
      <c r="B30" s="173" t="s">
        <v>192</v>
      </c>
      <c r="C30" s="177" t="s">
        <v>75</v>
      </c>
      <c r="D30" s="173" t="s">
        <v>17</v>
      </c>
      <c r="E30" s="209">
        <v>0.02</v>
      </c>
      <c r="F30" s="175">
        <v>1.6250000000000001E-2</v>
      </c>
      <c r="G30" s="175">
        <v>3.7499999999999999E-3</v>
      </c>
      <c r="H30" s="175">
        <v>0.01</v>
      </c>
      <c r="I30" s="175">
        <v>0.02</v>
      </c>
      <c r="J30" s="175">
        <v>0.03</v>
      </c>
      <c r="K30" s="220">
        <v>5.0000000000000001E-3</v>
      </c>
      <c r="L30" s="175">
        <v>0</v>
      </c>
      <c r="M30" s="175">
        <v>0</v>
      </c>
      <c r="N30" s="175">
        <v>0</v>
      </c>
      <c r="O30" s="175">
        <v>0</v>
      </c>
      <c r="P30" s="214">
        <f t="shared" si="0"/>
        <v>0.10500000000000001</v>
      </c>
      <c r="R30" s="195">
        <v>46508</v>
      </c>
    </row>
    <row r="31" spans="1:123" s="180" customFormat="1" x14ac:dyDescent="0.3">
      <c r="A31" s="189">
        <v>40</v>
      </c>
      <c r="B31" s="173" t="s">
        <v>193</v>
      </c>
      <c r="C31" s="177" t="s">
        <v>83</v>
      </c>
      <c r="D31" s="173" t="s">
        <v>17</v>
      </c>
      <c r="E31" s="209">
        <v>0.02</v>
      </c>
      <c r="F31" s="175">
        <v>1.6250000000000001E-2</v>
      </c>
      <c r="G31" s="175">
        <v>3.7499999999999999E-3</v>
      </c>
      <c r="H31" s="175">
        <v>0.01</v>
      </c>
      <c r="I31" s="175">
        <v>0.02</v>
      </c>
      <c r="J31" s="175">
        <v>0.03</v>
      </c>
      <c r="K31" s="220">
        <v>5.0000000000000001E-3</v>
      </c>
      <c r="L31" s="175">
        <v>0</v>
      </c>
      <c r="M31" s="175">
        <v>0</v>
      </c>
      <c r="N31" s="175">
        <v>0</v>
      </c>
      <c r="O31" s="175">
        <v>0</v>
      </c>
      <c r="P31" s="214">
        <f t="shared" si="0"/>
        <v>0.10500000000000001</v>
      </c>
      <c r="R31" s="195">
        <v>46539</v>
      </c>
      <c r="S31" s="200"/>
      <c r="T31" s="201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7"/>
      <c r="BH31" s="187"/>
      <c r="BI31" s="187"/>
      <c r="BJ31" s="187"/>
      <c r="BK31" s="187"/>
      <c r="BL31" s="187"/>
      <c r="BM31" s="187"/>
      <c r="BN31" s="187"/>
      <c r="BO31" s="187"/>
      <c r="BP31" s="187"/>
      <c r="BQ31" s="187"/>
      <c r="BR31" s="187"/>
      <c r="BS31" s="187"/>
      <c r="BT31" s="187"/>
      <c r="BU31" s="187"/>
      <c r="BV31" s="187"/>
      <c r="BW31" s="187"/>
      <c r="BX31" s="187"/>
      <c r="BY31" s="187"/>
      <c r="BZ31" s="187"/>
      <c r="CA31" s="187"/>
      <c r="CB31" s="187"/>
      <c r="CC31" s="187"/>
      <c r="CD31" s="187"/>
      <c r="CE31" s="187"/>
      <c r="CF31" s="187"/>
      <c r="CG31" s="187"/>
      <c r="CH31" s="187"/>
      <c r="CI31" s="187"/>
      <c r="CJ31" s="187"/>
      <c r="CK31" s="187"/>
      <c r="CL31" s="187"/>
      <c r="CM31" s="187"/>
      <c r="CN31" s="187"/>
      <c r="CO31" s="187"/>
      <c r="CP31" s="187"/>
      <c r="CQ31" s="187"/>
      <c r="CR31" s="187"/>
      <c r="CS31" s="187"/>
      <c r="CT31" s="187"/>
      <c r="CU31" s="187"/>
      <c r="CV31" s="187"/>
      <c r="CW31" s="187"/>
      <c r="CX31" s="187"/>
      <c r="CY31" s="187"/>
      <c r="CZ31" s="187"/>
      <c r="DA31" s="187"/>
      <c r="DB31" s="187"/>
      <c r="DC31" s="187"/>
      <c r="DD31" s="187"/>
      <c r="DE31" s="187"/>
      <c r="DF31" s="187"/>
      <c r="DG31" s="187"/>
      <c r="DH31" s="187"/>
      <c r="DI31" s="187"/>
      <c r="DJ31" s="187"/>
      <c r="DK31" s="187"/>
      <c r="DL31" s="187"/>
      <c r="DM31" s="187"/>
      <c r="DN31" s="187"/>
      <c r="DO31" s="187"/>
      <c r="DP31" s="187"/>
      <c r="DQ31" s="187"/>
      <c r="DR31" s="187"/>
      <c r="DS31" s="187"/>
    </row>
    <row r="32" spans="1:123" x14ac:dyDescent="0.3">
      <c r="A32" s="189">
        <v>32</v>
      </c>
      <c r="B32" s="173" t="s">
        <v>181</v>
      </c>
      <c r="C32" s="177" t="s">
        <v>213</v>
      </c>
      <c r="D32" s="173" t="s">
        <v>9</v>
      </c>
      <c r="E32" s="209">
        <v>0.04</v>
      </c>
      <c r="F32" s="175">
        <v>1.6250000000000001E-2</v>
      </c>
      <c r="G32" s="175">
        <v>3.7499999999999999E-3</v>
      </c>
      <c r="H32" s="175">
        <v>0.01</v>
      </c>
      <c r="I32" s="175">
        <v>0.02</v>
      </c>
      <c r="J32" s="175">
        <v>0.03</v>
      </c>
      <c r="K32" s="220">
        <v>5.0000000000000001E-3</v>
      </c>
      <c r="L32" s="175">
        <v>0</v>
      </c>
      <c r="M32" s="175">
        <v>5.0000000000000001E-3</v>
      </c>
      <c r="N32" s="175">
        <v>0</v>
      </c>
      <c r="O32" s="175">
        <v>0</v>
      </c>
      <c r="P32" s="214">
        <f t="shared" si="0"/>
        <v>0.13</v>
      </c>
      <c r="R32" s="195">
        <v>46569</v>
      </c>
    </row>
    <row r="33" spans="1:123" x14ac:dyDescent="0.3">
      <c r="A33" s="189">
        <v>41</v>
      </c>
      <c r="B33" s="173" t="s">
        <v>194</v>
      </c>
      <c r="C33" s="177" t="s">
        <v>84</v>
      </c>
      <c r="D33" s="173" t="s">
        <v>18</v>
      </c>
      <c r="E33" s="209">
        <v>0.02</v>
      </c>
      <c r="F33" s="175">
        <v>1.6250000000000001E-2</v>
      </c>
      <c r="G33" s="175">
        <v>3.7499999999999999E-3</v>
      </c>
      <c r="H33" s="175">
        <v>0.01</v>
      </c>
      <c r="I33" s="175">
        <v>0.02</v>
      </c>
      <c r="J33" s="175">
        <v>0.03</v>
      </c>
      <c r="K33" s="220">
        <v>5.0000000000000001E-3</v>
      </c>
      <c r="L33" s="175">
        <v>0</v>
      </c>
      <c r="M33" s="175">
        <v>0</v>
      </c>
      <c r="N33" s="175">
        <v>0</v>
      </c>
      <c r="O33" s="175">
        <v>0</v>
      </c>
      <c r="P33" s="214">
        <f t="shared" si="0"/>
        <v>0.10500000000000001</v>
      </c>
      <c r="R33" s="195">
        <v>46600</v>
      </c>
    </row>
    <row r="34" spans="1:123" x14ac:dyDescent="0.3">
      <c r="A34" s="189">
        <v>20</v>
      </c>
      <c r="B34" s="173" t="s">
        <v>174</v>
      </c>
      <c r="C34" s="177" t="s">
        <v>214</v>
      </c>
      <c r="D34" s="173" t="s">
        <v>6</v>
      </c>
      <c r="E34" s="209">
        <v>0.05</v>
      </c>
      <c r="F34" s="175">
        <v>1.6250000000000001E-2</v>
      </c>
      <c r="G34" s="175">
        <v>3.7499999999999999E-3</v>
      </c>
      <c r="H34" s="175">
        <v>0.01</v>
      </c>
      <c r="I34" s="175">
        <v>0.01</v>
      </c>
      <c r="J34" s="175">
        <v>0.03</v>
      </c>
      <c r="K34" s="220">
        <v>5.0000000000000001E-3</v>
      </c>
      <c r="L34" s="175">
        <v>8.8000000000000005E-3</v>
      </c>
      <c r="M34" s="175">
        <v>0</v>
      </c>
      <c r="N34" s="175">
        <v>0</v>
      </c>
      <c r="O34" s="175">
        <v>0</v>
      </c>
      <c r="P34" s="214">
        <f t="shared" si="0"/>
        <v>0.1338</v>
      </c>
      <c r="R34" s="195">
        <v>46631</v>
      </c>
    </row>
    <row r="35" spans="1:123" x14ac:dyDescent="0.3">
      <c r="A35" s="189">
        <v>29</v>
      </c>
      <c r="B35" s="173" t="s">
        <v>175</v>
      </c>
      <c r="C35" s="177" t="s">
        <v>215</v>
      </c>
      <c r="D35" s="173" t="s">
        <v>6</v>
      </c>
      <c r="E35" s="209">
        <v>0.05</v>
      </c>
      <c r="F35" s="175">
        <v>1.6250000000000001E-2</v>
      </c>
      <c r="G35" s="175">
        <v>3.7499999999999999E-3</v>
      </c>
      <c r="H35" s="175">
        <v>0.01</v>
      </c>
      <c r="I35" s="175">
        <v>0.01</v>
      </c>
      <c r="J35" s="175">
        <v>0.03</v>
      </c>
      <c r="K35" s="220">
        <v>5.0000000000000001E-3</v>
      </c>
      <c r="L35" s="175">
        <v>0</v>
      </c>
      <c r="M35" s="175">
        <v>5.0000000000000001E-3</v>
      </c>
      <c r="N35" s="175">
        <v>0</v>
      </c>
      <c r="O35" s="175">
        <v>0</v>
      </c>
      <c r="P35" s="214">
        <f t="shared" si="0"/>
        <v>0.13</v>
      </c>
      <c r="R35" s="195">
        <v>46661</v>
      </c>
    </row>
    <row r="36" spans="1:123" x14ac:dyDescent="0.3">
      <c r="A36" s="189">
        <v>23</v>
      </c>
      <c r="B36" s="173" t="s">
        <v>182</v>
      </c>
      <c r="C36" s="177" t="s">
        <v>216</v>
      </c>
      <c r="D36" s="173" t="s">
        <v>10</v>
      </c>
      <c r="E36" s="209">
        <v>0.04</v>
      </c>
      <c r="F36" s="175">
        <v>1.6250000000000001E-2</v>
      </c>
      <c r="G36" s="175">
        <v>3.7499999999999999E-3</v>
      </c>
      <c r="H36" s="175">
        <v>0.01</v>
      </c>
      <c r="I36" s="175">
        <v>0.02</v>
      </c>
      <c r="J36" s="175">
        <v>0.03</v>
      </c>
      <c r="K36" s="220">
        <v>5.0000000000000001E-3</v>
      </c>
      <c r="L36" s="175">
        <v>8.8000000000000005E-3</v>
      </c>
      <c r="M36" s="175">
        <v>0</v>
      </c>
      <c r="N36" s="175">
        <v>0</v>
      </c>
      <c r="O36" s="175">
        <v>0</v>
      </c>
      <c r="P36" s="214">
        <f t="shared" si="0"/>
        <v>0.1338</v>
      </c>
      <c r="R36" s="195">
        <v>46692</v>
      </c>
    </row>
    <row r="37" spans="1:123" x14ac:dyDescent="0.3">
      <c r="A37" s="189">
        <v>33</v>
      </c>
      <c r="B37" s="173" t="s">
        <v>183</v>
      </c>
      <c r="C37" s="177" t="s">
        <v>217</v>
      </c>
      <c r="D37" s="173" t="s">
        <v>10</v>
      </c>
      <c r="E37" s="209">
        <v>0.04</v>
      </c>
      <c r="F37" s="175">
        <v>1.6250000000000001E-2</v>
      </c>
      <c r="G37" s="175">
        <v>3.7499999999999999E-3</v>
      </c>
      <c r="H37" s="175">
        <v>0.01</v>
      </c>
      <c r="I37" s="175">
        <v>0.02</v>
      </c>
      <c r="J37" s="175">
        <v>0.03</v>
      </c>
      <c r="K37" s="220">
        <v>5.0000000000000001E-3</v>
      </c>
      <c r="L37" s="175">
        <v>0</v>
      </c>
      <c r="M37" s="175">
        <v>5.0000000000000001E-3</v>
      </c>
      <c r="N37" s="175">
        <v>0</v>
      </c>
      <c r="O37" s="175">
        <v>0</v>
      </c>
      <c r="P37" s="214">
        <f t="shared" si="0"/>
        <v>0.13</v>
      </c>
      <c r="R37" s="195">
        <v>46722</v>
      </c>
    </row>
    <row r="38" spans="1:123" x14ac:dyDescent="0.3">
      <c r="A38" s="189">
        <v>39</v>
      </c>
      <c r="B38" s="173" t="s">
        <v>195</v>
      </c>
      <c r="C38" s="177" t="s">
        <v>78</v>
      </c>
      <c r="D38" s="173" t="s">
        <v>19</v>
      </c>
      <c r="E38" s="209">
        <v>0.02</v>
      </c>
      <c r="F38" s="175">
        <v>1.6250000000000001E-2</v>
      </c>
      <c r="G38" s="175">
        <v>3.7499999999999999E-3</v>
      </c>
      <c r="H38" s="175">
        <v>0.01</v>
      </c>
      <c r="I38" s="175">
        <v>0.02</v>
      </c>
      <c r="J38" s="175">
        <v>0.03</v>
      </c>
      <c r="K38" s="220">
        <v>5.0000000000000001E-3</v>
      </c>
      <c r="L38" s="175">
        <v>0</v>
      </c>
      <c r="M38" s="175">
        <v>0</v>
      </c>
      <c r="N38" s="175">
        <v>0</v>
      </c>
      <c r="O38" s="175">
        <v>0</v>
      </c>
      <c r="P38" s="214">
        <f t="shared" si="0"/>
        <v>0.10500000000000001</v>
      </c>
      <c r="R38" s="195">
        <v>46753</v>
      </c>
    </row>
    <row r="39" spans="1:123" x14ac:dyDescent="0.3">
      <c r="A39" s="189">
        <v>42</v>
      </c>
      <c r="B39" s="173" t="s">
        <v>196</v>
      </c>
      <c r="C39" s="177" t="s">
        <v>85</v>
      </c>
      <c r="D39" s="173" t="s">
        <v>19</v>
      </c>
      <c r="E39" s="209">
        <v>0.02</v>
      </c>
      <c r="F39" s="175">
        <v>1.6250000000000001E-2</v>
      </c>
      <c r="G39" s="175">
        <v>3.7499999999999999E-3</v>
      </c>
      <c r="H39" s="175">
        <v>0.01</v>
      </c>
      <c r="I39" s="175">
        <v>0.02</v>
      </c>
      <c r="J39" s="175">
        <v>0.03</v>
      </c>
      <c r="K39" s="220">
        <v>5.0000000000000001E-3</v>
      </c>
      <c r="L39" s="175">
        <v>0</v>
      </c>
      <c r="M39" s="175">
        <v>0</v>
      </c>
      <c r="N39" s="175">
        <v>0</v>
      </c>
      <c r="O39" s="175">
        <v>0</v>
      </c>
      <c r="P39" s="214">
        <f t="shared" si="0"/>
        <v>0.10500000000000001</v>
      </c>
      <c r="R39" s="195">
        <v>46784</v>
      </c>
    </row>
    <row r="40" spans="1:123" x14ac:dyDescent="0.3">
      <c r="A40" s="189">
        <v>27</v>
      </c>
      <c r="B40" s="174" t="s">
        <v>190</v>
      </c>
      <c r="C40" s="177" t="s">
        <v>218</v>
      </c>
      <c r="D40" s="173" t="s">
        <v>15</v>
      </c>
      <c r="E40" s="209">
        <v>0.04</v>
      </c>
      <c r="F40" s="175">
        <v>1.6250000000000001E-2</v>
      </c>
      <c r="G40" s="175">
        <v>3.7499999999999999E-3</v>
      </c>
      <c r="H40" s="175">
        <v>0.01</v>
      </c>
      <c r="I40" s="175">
        <v>0.02</v>
      </c>
      <c r="J40" s="175">
        <v>0.03</v>
      </c>
      <c r="K40" s="220">
        <v>5.0000000000000001E-3</v>
      </c>
      <c r="L40" s="175">
        <v>8.8000000000000005E-3</v>
      </c>
      <c r="M40" s="175">
        <v>0</v>
      </c>
      <c r="N40" s="175">
        <v>0</v>
      </c>
      <c r="O40" s="175">
        <v>0</v>
      </c>
      <c r="P40" s="214">
        <f t="shared" si="0"/>
        <v>0.1338</v>
      </c>
      <c r="R40" s="195">
        <v>46813</v>
      </c>
    </row>
    <row r="41" spans="1:123" s="181" customFormat="1" x14ac:dyDescent="0.3">
      <c r="A41" s="189">
        <v>37</v>
      </c>
      <c r="B41" s="174" t="s">
        <v>191</v>
      </c>
      <c r="C41" s="177" t="s">
        <v>219</v>
      </c>
      <c r="D41" s="173" t="s">
        <v>15</v>
      </c>
      <c r="E41" s="209">
        <v>0.04</v>
      </c>
      <c r="F41" s="175">
        <v>1.6250000000000001E-2</v>
      </c>
      <c r="G41" s="175">
        <v>3.7499999999999999E-3</v>
      </c>
      <c r="H41" s="175">
        <v>0.01</v>
      </c>
      <c r="I41" s="175">
        <v>0.02</v>
      </c>
      <c r="J41" s="175">
        <v>0.03</v>
      </c>
      <c r="K41" s="220">
        <v>5.0000000000000001E-3</v>
      </c>
      <c r="L41" s="175">
        <v>0</v>
      </c>
      <c r="M41" s="175">
        <v>5.0000000000000001E-3</v>
      </c>
      <c r="N41" s="175">
        <v>0</v>
      </c>
      <c r="O41" s="175">
        <v>0</v>
      </c>
      <c r="P41" s="214">
        <f t="shared" si="0"/>
        <v>0.13</v>
      </c>
      <c r="Q41" s="4"/>
      <c r="R41" s="195">
        <v>46844</v>
      </c>
      <c r="S41" s="196"/>
      <c r="T41" s="198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3"/>
      <c r="BW41" s="183"/>
      <c r="BX41" s="183"/>
      <c r="BY41" s="183"/>
      <c r="BZ41" s="183"/>
      <c r="CA41" s="183"/>
      <c r="CB41" s="183"/>
      <c r="CC41" s="183"/>
      <c r="CD41" s="183"/>
      <c r="CE41" s="183"/>
      <c r="CF41" s="183"/>
      <c r="CG41" s="183"/>
      <c r="CH41" s="183"/>
      <c r="CI41" s="183"/>
      <c r="CJ41" s="183"/>
      <c r="CK41" s="183"/>
      <c r="CL41" s="183"/>
      <c r="CM41" s="183"/>
      <c r="CN41" s="183"/>
      <c r="CO41" s="183"/>
      <c r="CP41" s="183"/>
      <c r="CQ41" s="183"/>
      <c r="CR41" s="183"/>
      <c r="CS41" s="183"/>
      <c r="CT41" s="183"/>
      <c r="CU41" s="183"/>
      <c r="CV41" s="183"/>
      <c r="CW41" s="183"/>
      <c r="CX41" s="183"/>
      <c r="CY41" s="183"/>
      <c r="CZ41" s="183"/>
      <c r="DA41" s="183"/>
      <c r="DB41" s="183"/>
      <c r="DC41" s="183"/>
      <c r="DD41" s="183"/>
      <c r="DE41" s="183"/>
      <c r="DF41" s="183"/>
      <c r="DG41" s="183"/>
      <c r="DH41" s="183"/>
      <c r="DI41" s="183"/>
      <c r="DJ41" s="183"/>
      <c r="DK41" s="183"/>
      <c r="DL41" s="183"/>
      <c r="DM41" s="183"/>
      <c r="DN41" s="183"/>
      <c r="DO41" s="183"/>
      <c r="DP41" s="183"/>
      <c r="DQ41" s="183"/>
      <c r="DR41" s="183"/>
      <c r="DS41" s="183"/>
    </row>
    <row r="42" spans="1:123" x14ac:dyDescent="0.3">
      <c r="A42" s="189">
        <v>26</v>
      </c>
      <c r="B42" s="173" t="s">
        <v>188</v>
      </c>
      <c r="C42" s="177" t="s">
        <v>220</v>
      </c>
      <c r="D42" s="173" t="s">
        <v>14</v>
      </c>
      <c r="E42" s="209">
        <v>0.04</v>
      </c>
      <c r="F42" s="175">
        <v>1.6250000000000001E-2</v>
      </c>
      <c r="G42" s="175">
        <v>3.7499999999999999E-3</v>
      </c>
      <c r="H42" s="175">
        <v>0.01</v>
      </c>
      <c r="I42" s="175">
        <v>0.02</v>
      </c>
      <c r="J42" s="175">
        <v>0.03</v>
      </c>
      <c r="K42" s="220">
        <v>5.0000000000000001E-3</v>
      </c>
      <c r="L42" s="175">
        <v>8.8000000000000005E-3</v>
      </c>
      <c r="M42" s="175">
        <v>0</v>
      </c>
      <c r="N42" s="175">
        <v>0</v>
      </c>
      <c r="O42" s="175">
        <v>0</v>
      </c>
      <c r="P42" s="214">
        <f t="shared" si="0"/>
        <v>0.1338</v>
      </c>
      <c r="R42" s="195">
        <v>46874</v>
      </c>
    </row>
    <row r="43" spans="1:123" ht="15" thickBot="1" x14ac:dyDescent="0.35">
      <c r="A43" s="191">
        <v>36</v>
      </c>
      <c r="B43" s="193" t="s">
        <v>189</v>
      </c>
      <c r="C43" s="192" t="s">
        <v>221</v>
      </c>
      <c r="D43" s="193" t="s">
        <v>14</v>
      </c>
      <c r="E43" s="210">
        <v>0.04</v>
      </c>
      <c r="F43" s="190">
        <v>1.6250000000000001E-2</v>
      </c>
      <c r="G43" s="190">
        <v>3.7499999999999999E-3</v>
      </c>
      <c r="H43" s="190">
        <v>0.01</v>
      </c>
      <c r="I43" s="190">
        <v>0.02</v>
      </c>
      <c r="J43" s="190">
        <v>0.03</v>
      </c>
      <c r="K43" s="221">
        <v>5.0000000000000001E-3</v>
      </c>
      <c r="L43" s="190">
        <v>0</v>
      </c>
      <c r="M43" s="190">
        <v>5.0000000000000001E-3</v>
      </c>
      <c r="N43" s="190">
        <v>0</v>
      </c>
      <c r="O43" s="190">
        <v>0</v>
      </c>
      <c r="P43" s="216">
        <f t="shared" si="0"/>
        <v>0.13</v>
      </c>
      <c r="R43" s="195">
        <v>46905</v>
      </c>
    </row>
    <row r="44" spans="1:123" s="181" customFormat="1" x14ac:dyDescent="0.3">
      <c r="A44" s="171"/>
      <c r="B44" s="4"/>
      <c r="C44" s="4"/>
      <c r="D44" s="172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86"/>
      <c r="Q44" s="4"/>
      <c r="R44" s="195">
        <v>46935</v>
      </c>
      <c r="S44" s="196"/>
      <c r="T44" s="198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  <c r="BH44" s="183"/>
      <c r="BI44" s="183"/>
      <c r="BJ44" s="183"/>
      <c r="BK44" s="183"/>
      <c r="BL44" s="183"/>
      <c r="BM44" s="183"/>
      <c r="BN44" s="183"/>
      <c r="BO44" s="183"/>
      <c r="BP44" s="183"/>
      <c r="BQ44" s="183"/>
      <c r="BR44" s="183"/>
      <c r="BS44" s="183"/>
      <c r="BT44" s="183"/>
      <c r="BU44" s="183"/>
      <c r="BV44" s="183"/>
      <c r="BW44" s="183"/>
      <c r="BX44" s="183"/>
      <c r="BY44" s="183"/>
      <c r="BZ44" s="183"/>
      <c r="CA44" s="183"/>
      <c r="CB44" s="183"/>
      <c r="CC44" s="183"/>
      <c r="CD44" s="183"/>
      <c r="CE44" s="183"/>
      <c r="CF44" s="183"/>
      <c r="CG44" s="183"/>
      <c r="CH44" s="183"/>
      <c r="CI44" s="183"/>
      <c r="CJ44" s="183"/>
      <c r="CK44" s="183"/>
      <c r="CL44" s="183"/>
      <c r="CM44" s="183"/>
      <c r="CN44" s="183"/>
      <c r="CO44" s="183"/>
      <c r="CP44" s="183"/>
      <c r="CQ44" s="183"/>
      <c r="CR44" s="183"/>
      <c r="CS44" s="183"/>
      <c r="CT44" s="183"/>
      <c r="CU44" s="183"/>
      <c r="CV44" s="183"/>
      <c r="CW44" s="183"/>
      <c r="CX44" s="183"/>
      <c r="CY44" s="183"/>
      <c r="CZ44" s="183"/>
      <c r="DA44" s="183"/>
      <c r="DB44" s="183"/>
      <c r="DC44" s="183"/>
      <c r="DD44" s="183"/>
      <c r="DE44" s="183"/>
      <c r="DF44" s="183"/>
      <c r="DG44" s="183"/>
      <c r="DH44" s="183"/>
      <c r="DI44" s="183"/>
      <c r="DJ44" s="183"/>
      <c r="DK44" s="183"/>
      <c r="DL44" s="183"/>
      <c r="DM44" s="183"/>
      <c r="DN44" s="183"/>
      <c r="DO44" s="183"/>
      <c r="DP44" s="183"/>
      <c r="DQ44" s="183"/>
      <c r="DR44" s="183"/>
      <c r="DS44" s="183"/>
    </row>
    <row r="45" spans="1:123" x14ac:dyDescent="0.3">
      <c r="R45" s="195">
        <v>46966</v>
      </c>
    </row>
    <row r="46" spans="1:123" x14ac:dyDescent="0.3">
      <c r="R46" s="195">
        <v>46997</v>
      </c>
    </row>
    <row r="47" spans="1:123" x14ac:dyDescent="0.3">
      <c r="R47" s="195">
        <v>47027</v>
      </c>
    </row>
    <row r="48" spans="1:123" x14ac:dyDescent="0.3">
      <c r="R48" s="195">
        <v>47058</v>
      </c>
    </row>
    <row r="49" spans="18:18" x14ac:dyDescent="0.3">
      <c r="R49" s="195">
        <v>47088</v>
      </c>
    </row>
    <row r="50" spans="18:18" x14ac:dyDescent="0.3">
      <c r="R50" s="195">
        <v>47119</v>
      </c>
    </row>
    <row r="51" spans="18:18" x14ac:dyDescent="0.3">
      <c r="R51" s="195">
        <v>47150</v>
      </c>
    </row>
    <row r="52" spans="18:18" x14ac:dyDescent="0.3">
      <c r="R52" s="195">
        <v>47178</v>
      </c>
    </row>
    <row r="53" spans="18:18" x14ac:dyDescent="0.3">
      <c r="R53" s="195">
        <v>47209</v>
      </c>
    </row>
    <row r="54" spans="18:18" x14ac:dyDescent="0.3">
      <c r="R54" s="195">
        <v>47239</v>
      </c>
    </row>
    <row r="55" spans="18:18" x14ac:dyDescent="0.3">
      <c r="R55" s="195">
        <v>47270</v>
      </c>
    </row>
    <row r="56" spans="18:18" x14ac:dyDescent="0.3">
      <c r="R56" s="195">
        <v>47300</v>
      </c>
    </row>
    <row r="57" spans="18:18" x14ac:dyDescent="0.3">
      <c r="R57" s="195">
        <v>47331</v>
      </c>
    </row>
    <row r="58" spans="18:18" x14ac:dyDescent="0.3">
      <c r="R58" s="195">
        <v>47362</v>
      </c>
    </row>
    <row r="59" spans="18:18" x14ac:dyDescent="0.3">
      <c r="R59" s="195">
        <v>47392</v>
      </c>
    </row>
    <row r="60" spans="18:18" x14ac:dyDescent="0.3">
      <c r="R60" s="195">
        <v>47423</v>
      </c>
    </row>
    <row r="61" spans="18:18" x14ac:dyDescent="0.3">
      <c r="R61" s="195">
        <v>47453</v>
      </c>
    </row>
    <row r="62" spans="18:18" x14ac:dyDescent="0.3">
      <c r="R62" s="195">
        <v>47484</v>
      </c>
    </row>
    <row r="63" spans="18:18" x14ac:dyDescent="0.3">
      <c r="R63" s="195">
        <v>47515</v>
      </c>
    </row>
    <row r="64" spans="18:18" x14ac:dyDescent="0.3">
      <c r="R64" s="195">
        <v>47543</v>
      </c>
    </row>
    <row r="65" spans="18:18" x14ac:dyDescent="0.3">
      <c r="R65" s="195">
        <v>47574</v>
      </c>
    </row>
    <row r="66" spans="18:18" x14ac:dyDescent="0.3">
      <c r="R66" s="195">
        <v>47604</v>
      </c>
    </row>
    <row r="67" spans="18:18" x14ac:dyDescent="0.3">
      <c r="R67" s="195">
        <v>47635</v>
      </c>
    </row>
    <row r="68" spans="18:18" x14ac:dyDescent="0.3">
      <c r="R68" s="195">
        <v>47665</v>
      </c>
    </row>
    <row r="69" spans="18:18" x14ac:dyDescent="0.3">
      <c r="R69" s="195">
        <v>47696</v>
      </c>
    </row>
    <row r="70" spans="18:18" x14ac:dyDescent="0.3">
      <c r="R70" s="195">
        <v>47727</v>
      </c>
    </row>
    <row r="71" spans="18:18" x14ac:dyDescent="0.3">
      <c r="R71" s="195">
        <v>47757</v>
      </c>
    </row>
    <row r="72" spans="18:18" x14ac:dyDescent="0.3">
      <c r="R72" s="195">
        <v>47788</v>
      </c>
    </row>
    <row r="73" spans="18:18" x14ac:dyDescent="0.3">
      <c r="R73" s="195">
        <v>47818</v>
      </c>
    </row>
    <row r="74" spans="18:18" x14ac:dyDescent="0.3">
      <c r="R74" s="195">
        <v>47849</v>
      </c>
    </row>
    <row r="75" spans="18:18" x14ac:dyDescent="0.3">
      <c r="R75" s="195">
        <v>47880</v>
      </c>
    </row>
    <row r="76" spans="18:18" x14ac:dyDescent="0.3">
      <c r="R76" s="195">
        <v>47908</v>
      </c>
    </row>
    <row r="77" spans="18:18" x14ac:dyDescent="0.3">
      <c r="R77" s="195">
        <v>47939</v>
      </c>
    </row>
    <row r="78" spans="18:18" x14ac:dyDescent="0.3">
      <c r="R78" s="195">
        <v>47969</v>
      </c>
    </row>
    <row r="79" spans="18:18" x14ac:dyDescent="0.3">
      <c r="R79" s="195">
        <v>48000</v>
      </c>
    </row>
    <row r="80" spans="18:18" x14ac:dyDescent="0.3">
      <c r="R80" s="195">
        <v>48030</v>
      </c>
    </row>
    <row r="81" spans="18:18" x14ac:dyDescent="0.3">
      <c r="R81" s="195">
        <v>48061</v>
      </c>
    </row>
    <row r="82" spans="18:18" x14ac:dyDescent="0.3">
      <c r="R82" s="195">
        <v>48092</v>
      </c>
    </row>
    <row r="83" spans="18:18" x14ac:dyDescent="0.3">
      <c r="R83" s="195">
        <v>48122</v>
      </c>
    </row>
    <row r="84" spans="18:18" x14ac:dyDescent="0.3">
      <c r="R84" s="195">
        <v>48153</v>
      </c>
    </row>
    <row r="85" spans="18:18" x14ac:dyDescent="0.3">
      <c r="R85" s="195">
        <v>48183</v>
      </c>
    </row>
  </sheetData>
  <printOptions horizontalCentered="1"/>
  <pageMargins left="0.25" right="0.25" top="1" bottom="1" header="0.5" footer="0.5"/>
  <pageSetup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561CA-7FDE-4576-A472-6DBE8908DD8D}">
  <sheetPr codeName="Sheet9"/>
  <dimension ref="A1:G217"/>
  <sheetViews>
    <sheetView workbookViewId="0"/>
  </sheetViews>
  <sheetFormatPr defaultRowHeight="14.4" x14ac:dyDescent="0.3"/>
  <cols>
    <col min="1" max="1" width="15" style="4" customWidth="1"/>
    <col min="2" max="2" width="19.88671875" style="12" bestFit="1" customWidth="1"/>
    <col min="3" max="3" width="30.44140625" style="43" bestFit="1" customWidth="1"/>
    <col min="4" max="4" width="17.88671875" style="4" bestFit="1" customWidth="1"/>
    <col min="5" max="5" width="8.88671875" style="4"/>
    <col min="6" max="6" width="15" style="4" hidden="1" customWidth="1"/>
    <col min="7" max="7" width="9.5546875" style="4" hidden="1" customWidth="1"/>
    <col min="8" max="16384" width="8.88671875" style="4"/>
  </cols>
  <sheetData>
    <row r="1" spans="1:7" s="8" customFormat="1" ht="28.8" x14ac:dyDescent="0.3">
      <c r="A1" s="6" t="s">
        <v>141</v>
      </c>
      <c r="B1" s="7" t="s">
        <v>142</v>
      </c>
      <c r="C1" s="42" t="s">
        <v>25</v>
      </c>
      <c r="D1" s="6" t="s">
        <v>26</v>
      </c>
      <c r="F1" s="6" t="s">
        <v>141</v>
      </c>
      <c r="G1" s="6" t="s">
        <v>143</v>
      </c>
    </row>
    <row r="2" spans="1:7" x14ac:dyDescent="0.3">
      <c r="A2" s="288">
        <v>45658</v>
      </c>
      <c r="B2" s="10">
        <f>EOMONTH(A2,0)+15+3</f>
        <v>45706</v>
      </c>
      <c r="C2" s="285">
        <f t="shared" ref="C2:C12" si="0">B2</f>
        <v>45706</v>
      </c>
      <c r="D2" s="9" t="s">
        <v>90</v>
      </c>
      <c r="F2" s="9">
        <v>45658</v>
      </c>
      <c r="G2" s="9">
        <f>EOMONTH(F2,0)+1</f>
        <v>45689</v>
      </c>
    </row>
    <row r="3" spans="1:7" x14ac:dyDescent="0.3">
      <c r="A3" s="288">
        <v>45689</v>
      </c>
      <c r="B3" s="10">
        <f>EOMONTH(A3,0)+15+2</f>
        <v>45733</v>
      </c>
      <c r="C3" s="285">
        <f t="shared" si="0"/>
        <v>45733</v>
      </c>
      <c r="D3" s="9"/>
      <c r="F3" s="9">
        <v>45689</v>
      </c>
      <c r="G3" s="9">
        <f t="shared" ref="G3:G66" si="1">EOMONTH(F3,0)+1</f>
        <v>45717</v>
      </c>
    </row>
    <row r="4" spans="1:7" x14ac:dyDescent="0.3">
      <c r="A4" s="288">
        <v>45717</v>
      </c>
      <c r="B4" s="10">
        <f t="shared" ref="B4:B12" si="2">EOMONTH(A4,0)+15</f>
        <v>45762</v>
      </c>
      <c r="C4" s="285">
        <f t="shared" si="0"/>
        <v>45762</v>
      </c>
      <c r="D4" s="9"/>
      <c r="F4" s="9">
        <v>45717</v>
      </c>
      <c r="G4" s="9">
        <f t="shared" si="1"/>
        <v>45748</v>
      </c>
    </row>
    <row r="5" spans="1:7" x14ac:dyDescent="0.3">
      <c r="A5" s="288">
        <v>45748</v>
      </c>
      <c r="B5" s="10">
        <f t="shared" si="2"/>
        <v>45792</v>
      </c>
      <c r="C5" s="285">
        <f t="shared" si="0"/>
        <v>45792</v>
      </c>
      <c r="D5" s="9"/>
      <c r="F5" s="9">
        <v>45748</v>
      </c>
      <c r="G5" s="9">
        <f t="shared" si="1"/>
        <v>45778</v>
      </c>
    </row>
    <row r="6" spans="1:7" x14ac:dyDescent="0.3">
      <c r="A6" s="288">
        <v>45778</v>
      </c>
      <c r="B6" s="10">
        <f>EOMONTH(A6,0)+15+1</f>
        <v>45824</v>
      </c>
      <c r="C6" s="285">
        <f t="shared" si="0"/>
        <v>45824</v>
      </c>
      <c r="D6" s="9"/>
      <c r="F6" s="9">
        <v>45778</v>
      </c>
      <c r="G6" s="9">
        <f t="shared" si="1"/>
        <v>45809</v>
      </c>
    </row>
    <row r="7" spans="1:7" x14ac:dyDescent="0.3">
      <c r="A7" s="288">
        <v>45809</v>
      </c>
      <c r="B7" s="10">
        <f t="shared" ref="B7:B12" si="3">EOMONTH(A7,0)+15</f>
        <v>45853</v>
      </c>
      <c r="C7" s="285">
        <f t="shared" si="0"/>
        <v>45853</v>
      </c>
      <c r="D7" s="9"/>
      <c r="F7" s="9">
        <v>45809</v>
      </c>
      <c r="G7" s="9">
        <f t="shared" si="1"/>
        <v>45839</v>
      </c>
    </row>
    <row r="8" spans="1:7" x14ac:dyDescent="0.3">
      <c r="A8" s="288">
        <v>45839</v>
      </c>
      <c r="B8" s="10">
        <f t="shared" si="3"/>
        <v>45884</v>
      </c>
      <c r="C8" s="285">
        <f t="shared" si="0"/>
        <v>45884</v>
      </c>
      <c r="D8" s="9"/>
      <c r="F8" s="9">
        <v>45839</v>
      </c>
      <c r="G8" s="9">
        <f t="shared" si="1"/>
        <v>45870</v>
      </c>
    </row>
    <row r="9" spans="1:7" x14ac:dyDescent="0.3">
      <c r="A9" s="288">
        <v>45870</v>
      </c>
      <c r="B9" s="10">
        <f t="shared" si="3"/>
        <v>45915</v>
      </c>
      <c r="C9" s="285">
        <f t="shared" si="0"/>
        <v>45915</v>
      </c>
      <c r="D9" s="9"/>
      <c r="F9" s="9">
        <v>45870</v>
      </c>
      <c r="G9" s="9">
        <f t="shared" si="1"/>
        <v>45901</v>
      </c>
    </row>
    <row r="10" spans="1:7" x14ac:dyDescent="0.3">
      <c r="A10" s="288">
        <v>45901</v>
      </c>
      <c r="B10" s="10">
        <f t="shared" si="3"/>
        <v>45945</v>
      </c>
      <c r="C10" s="285">
        <f t="shared" si="0"/>
        <v>45945</v>
      </c>
      <c r="D10" s="9"/>
      <c r="F10" s="9">
        <v>45901</v>
      </c>
      <c r="G10" s="9">
        <f t="shared" si="1"/>
        <v>45931</v>
      </c>
    </row>
    <row r="11" spans="1:7" x14ac:dyDescent="0.3">
      <c r="A11" s="288">
        <v>45931</v>
      </c>
      <c r="B11" s="10">
        <f>EOMONTH(A11,0)+15+2</f>
        <v>45978</v>
      </c>
      <c r="C11" s="285">
        <f>B11</f>
        <v>45978</v>
      </c>
      <c r="D11" s="9"/>
      <c r="F11" s="9">
        <v>45931</v>
      </c>
      <c r="G11" s="9">
        <f t="shared" si="1"/>
        <v>45962</v>
      </c>
    </row>
    <row r="12" spans="1:7" x14ac:dyDescent="0.3">
      <c r="A12" s="288">
        <v>45962</v>
      </c>
      <c r="B12" s="10">
        <f t="shared" ref="B12:B75" si="4">EOMONTH(A12,0)+15</f>
        <v>46006</v>
      </c>
      <c r="C12" s="285">
        <f>B12</f>
        <v>46006</v>
      </c>
      <c r="D12" s="9"/>
      <c r="F12" s="9">
        <v>45962</v>
      </c>
      <c r="G12" s="9">
        <f t="shared" si="1"/>
        <v>45992</v>
      </c>
    </row>
    <row r="13" spans="1:7" x14ac:dyDescent="0.3">
      <c r="A13" s="288">
        <v>45992</v>
      </c>
      <c r="B13" s="10">
        <f t="shared" si="4"/>
        <v>46037</v>
      </c>
      <c r="C13" s="285">
        <f t="shared" ref="C2:C65" si="5">B13</f>
        <v>46037</v>
      </c>
      <c r="D13" s="9"/>
      <c r="F13" s="9">
        <v>45992</v>
      </c>
      <c r="G13" s="9">
        <f t="shared" si="1"/>
        <v>46023</v>
      </c>
    </row>
    <row r="14" spans="1:7" x14ac:dyDescent="0.3">
      <c r="A14" s="288">
        <v>46023</v>
      </c>
      <c r="B14" s="10">
        <f>EOMONTH(A14,0)+15+2</f>
        <v>46070</v>
      </c>
      <c r="C14" s="285">
        <f t="shared" si="5"/>
        <v>46070</v>
      </c>
      <c r="D14" s="9" t="s">
        <v>90</v>
      </c>
      <c r="F14" s="9">
        <v>46023</v>
      </c>
      <c r="G14" s="9">
        <f t="shared" si="1"/>
        <v>46054</v>
      </c>
    </row>
    <row r="15" spans="1:7" x14ac:dyDescent="0.3">
      <c r="A15" s="288">
        <v>46054</v>
      </c>
      <c r="B15" s="10">
        <f>EOMONTH(A15,0)+15+1</f>
        <v>46097</v>
      </c>
      <c r="C15" s="285">
        <f t="shared" si="5"/>
        <v>46097</v>
      </c>
      <c r="D15" s="9"/>
      <c r="F15" s="9">
        <v>46054</v>
      </c>
      <c r="G15" s="9">
        <f t="shared" si="1"/>
        <v>46082</v>
      </c>
    </row>
    <row r="16" spans="1:7" x14ac:dyDescent="0.3">
      <c r="A16" s="288">
        <v>46082</v>
      </c>
      <c r="B16" s="10">
        <f t="shared" si="4"/>
        <v>46127</v>
      </c>
      <c r="C16" s="285">
        <f t="shared" si="5"/>
        <v>46127</v>
      </c>
      <c r="D16" s="9"/>
      <c r="F16" s="9">
        <v>46082</v>
      </c>
      <c r="G16" s="9">
        <f t="shared" si="1"/>
        <v>46113</v>
      </c>
    </row>
    <row r="17" spans="1:7" x14ac:dyDescent="0.3">
      <c r="A17" s="288">
        <v>46113</v>
      </c>
      <c r="B17" s="10">
        <f t="shared" si="4"/>
        <v>46157</v>
      </c>
      <c r="C17" s="285">
        <f t="shared" si="5"/>
        <v>46157</v>
      </c>
      <c r="D17" s="9"/>
      <c r="F17" s="9">
        <v>46113</v>
      </c>
      <c r="G17" s="9">
        <f t="shared" si="1"/>
        <v>46143</v>
      </c>
    </row>
    <row r="18" spans="1:7" x14ac:dyDescent="0.3">
      <c r="A18" s="288">
        <v>46143</v>
      </c>
      <c r="B18" s="10">
        <f t="shared" si="4"/>
        <v>46188</v>
      </c>
      <c r="C18" s="285">
        <f t="shared" si="5"/>
        <v>46188</v>
      </c>
      <c r="D18" s="9"/>
      <c r="F18" s="9">
        <v>46143</v>
      </c>
      <c r="G18" s="9">
        <f t="shared" si="1"/>
        <v>46174</v>
      </c>
    </row>
    <row r="19" spans="1:7" x14ac:dyDescent="0.3">
      <c r="A19" s="288">
        <v>46174</v>
      </c>
      <c r="B19" s="10">
        <f t="shared" si="4"/>
        <v>46218</v>
      </c>
      <c r="C19" s="285">
        <f t="shared" si="5"/>
        <v>46218</v>
      </c>
      <c r="D19" s="9"/>
      <c r="F19" s="9">
        <v>46174</v>
      </c>
      <c r="G19" s="9">
        <f t="shared" si="1"/>
        <v>46204</v>
      </c>
    </row>
    <row r="20" spans="1:7" x14ac:dyDescent="0.3">
      <c r="A20" s="288">
        <v>46204</v>
      </c>
      <c r="B20" s="10">
        <f>EOMONTH(A20,0)+15+2</f>
        <v>46251</v>
      </c>
      <c r="C20" s="285">
        <f t="shared" si="5"/>
        <v>46251</v>
      </c>
      <c r="D20" s="9"/>
      <c r="F20" s="9">
        <v>46204</v>
      </c>
      <c r="G20" s="9">
        <f t="shared" si="1"/>
        <v>46235</v>
      </c>
    </row>
    <row r="21" spans="1:7" x14ac:dyDescent="0.3">
      <c r="A21" s="288">
        <v>46235</v>
      </c>
      <c r="B21" s="10">
        <f t="shared" si="4"/>
        <v>46280</v>
      </c>
      <c r="C21" s="285">
        <f t="shared" si="5"/>
        <v>46280</v>
      </c>
      <c r="D21" s="9"/>
      <c r="F21" s="9">
        <v>46235</v>
      </c>
      <c r="G21" s="9">
        <f t="shared" si="1"/>
        <v>46266</v>
      </c>
    </row>
    <row r="22" spans="1:7" x14ac:dyDescent="0.3">
      <c r="A22" s="288">
        <v>46266</v>
      </c>
      <c r="B22" s="10">
        <f t="shared" si="4"/>
        <v>46310</v>
      </c>
      <c r="C22" s="285">
        <f t="shared" si="5"/>
        <v>46310</v>
      </c>
      <c r="D22" s="9"/>
      <c r="F22" s="9">
        <v>46266</v>
      </c>
      <c r="G22" s="9">
        <f t="shared" si="1"/>
        <v>46296</v>
      </c>
    </row>
    <row r="23" spans="1:7" x14ac:dyDescent="0.3">
      <c r="A23" s="288">
        <v>46296</v>
      </c>
      <c r="B23" s="10">
        <f>EOMONTH(A23,0)+15+1</f>
        <v>46342</v>
      </c>
      <c r="C23" s="285">
        <f t="shared" si="5"/>
        <v>46342</v>
      </c>
      <c r="D23" s="9"/>
      <c r="F23" s="9">
        <v>46296</v>
      </c>
      <c r="G23" s="9">
        <f t="shared" si="1"/>
        <v>46327</v>
      </c>
    </row>
    <row r="24" spans="1:7" x14ac:dyDescent="0.3">
      <c r="A24" s="288">
        <v>46327</v>
      </c>
      <c r="B24" s="10">
        <f t="shared" si="4"/>
        <v>46371</v>
      </c>
      <c r="C24" s="285">
        <f t="shared" si="5"/>
        <v>46371</v>
      </c>
      <c r="D24" s="11"/>
      <c r="F24" s="9">
        <v>46327</v>
      </c>
      <c r="G24" s="9">
        <f t="shared" si="1"/>
        <v>46357</v>
      </c>
    </row>
    <row r="25" spans="1:7" x14ac:dyDescent="0.3">
      <c r="A25" s="288">
        <v>46357</v>
      </c>
      <c r="B25" s="10">
        <f t="shared" si="4"/>
        <v>46402</v>
      </c>
      <c r="C25" s="285">
        <f t="shared" si="5"/>
        <v>46402</v>
      </c>
      <c r="D25" s="11"/>
      <c r="F25" s="9">
        <v>46357</v>
      </c>
      <c r="G25" s="9">
        <f t="shared" si="1"/>
        <v>46388</v>
      </c>
    </row>
    <row r="26" spans="1:7" x14ac:dyDescent="0.3">
      <c r="A26" s="288">
        <v>46388</v>
      </c>
      <c r="B26" s="10">
        <f>EOMONTH(A26,0)+15+1</f>
        <v>46434</v>
      </c>
      <c r="C26" s="285">
        <f t="shared" si="5"/>
        <v>46434</v>
      </c>
      <c r="D26" s="11" t="s">
        <v>90</v>
      </c>
      <c r="F26" s="9">
        <v>46388</v>
      </c>
      <c r="G26" s="9">
        <f t="shared" si="1"/>
        <v>46419</v>
      </c>
    </row>
    <row r="27" spans="1:7" x14ac:dyDescent="0.3">
      <c r="A27" s="288">
        <v>46419</v>
      </c>
      <c r="B27" s="10">
        <f t="shared" si="4"/>
        <v>46461</v>
      </c>
      <c r="C27" s="285">
        <f t="shared" si="5"/>
        <v>46461</v>
      </c>
      <c r="D27" s="11"/>
      <c r="F27" s="9">
        <v>46419</v>
      </c>
      <c r="G27" s="9">
        <f t="shared" si="1"/>
        <v>46447</v>
      </c>
    </row>
    <row r="28" spans="1:7" x14ac:dyDescent="0.3">
      <c r="A28" s="288">
        <v>46447</v>
      </c>
      <c r="B28" s="10">
        <f t="shared" si="4"/>
        <v>46492</v>
      </c>
      <c r="C28" s="285">
        <f t="shared" si="5"/>
        <v>46492</v>
      </c>
      <c r="D28" s="11"/>
      <c r="F28" s="9">
        <v>46447</v>
      </c>
      <c r="G28" s="9">
        <f t="shared" si="1"/>
        <v>46478</v>
      </c>
    </row>
    <row r="29" spans="1:7" x14ac:dyDescent="0.3">
      <c r="A29" s="288">
        <v>46478</v>
      </c>
      <c r="B29" s="10">
        <f>EOMONTH(A29,0)+15+2</f>
        <v>46524</v>
      </c>
      <c r="C29" s="285">
        <f t="shared" si="5"/>
        <v>46524</v>
      </c>
      <c r="D29" s="11"/>
      <c r="F29" s="9">
        <v>46478</v>
      </c>
      <c r="G29" s="9">
        <f t="shared" si="1"/>
        <v>46508</v>
      </c>
    </row>
    <row r="30" spans="1:7" x14ac:dyDescent="0.3">
      <c r="A30" s="288">
        <v>46508</v>
      </c>
      <c r="B30" s="10">
        <f t="shared" si="4"/>
        <v>46553</v>
      </c>
      <c r="C30" s="285">
        <f t="shared" si="5"/>
        <v>46553</v>
      </c>
      <c r="D30" s="11"/>
      <c r="F30" s="9">
        <v>46508</v>
      </c>
      <c r="G30" s="9">
        <f t="shared" si="1"/>
        <v>46539</v>
      </c>
    </row>
    <row r="31" spans="1:7" x14ac:dyDescent="0.3">
      <c r="A31" s="288">
        <v>46539</v>
      </c>
      <c r="B31" s="10">
        <f t="shared" si="4"/>
        <v>46583</v>
      </c>
      <c r="C31" s="285">
        <f t="shared" si="5"/>
        <v>46583</v>
      </c>
      <c r="D31" s="11"/>
      <c r="F31" s="9">
        <v>46539</v>
      </c>
      <c r="G31" s="9">
        <f t="shared" si="1"/>
        <v>46569</v>
      </c>
    </row>
    <row r="32" spans="1:7" x14ac:dyDescent="0.3">
      <c r="A32" s="288">
        <v>46569</v>
      </c>
      <c r="B32" s="10">
        <f>EOMONTH(A32,0)+15+1</f>
        <v>46615</v>
      </c>
      <c r="C32" s="285">
        <f t="shared" si="5"/>
        <v>46615</v>
      </c>
      <c r="D32" s="11"/>
      <c r="F32" s="9">
        <v>46569</v>
      </c>
      <c r="G32" s="9">
        <f t="shared" si="1"/>
        <v>46600</v>
      </c>
    </row>
    <row r="33" spans="1:7" x14ac:dyDescent="0.3">
      <c r="A33" s="288">
        <v>46600</v>
      </c>
      <c r="B33" s="10">
        <f t="shared" si="4"/>
        <v>46645</v>
      </c>
      <c r="C33" s="285">
        <f t="shared" si="5"/>
        <v>46645</v>
      </c>
      <c r="D33" s="11"/>
      <c r="F33" s="9">
        <v>46600</v>
      </c>
      <c r="G33" s="9">
        <f t="shared" si="1"/>
        <v>46631</v>
      </c>
    </row>
    <row r="34" spans="1:7" x14ac:dyDescent="0.3">
      <c r="A34" s="288">
        <v>46631</v>
      </c>
      <c r="B34" s="10">
        <f t="shared" si="4"/>
        <v>46675</v>
      </c>
      <c r="C34" s="285">
        <f t="shared" si="5"/>
        <v>46675</v>
      </c>
      <c r="D34" s="11"/>
      <c r="F34" s="9">
        <v>46631</v>
      </c>
      <c r="G34" s="9">
        <f t="shared" si="1"/>
        <v>46661</v>
      </c>
    </row>
    <row r="35" spans="1:7" x14ac:dyDescent="0.3">
      <c r="A35" s="288">
        <v>46661</v>
      </c>
      <c r="B35" s="10">
        <f t="shared" si="4"/>
        <v>46706</v>
      </c>
      <c r="C35" s="285">
        <f t="shared" si="5"/>
        <v>46706</v>
      </c>
      <c r="D35" s="11"/>
      <c r="F35" s="9">
        <v>46661</v>
      </c>
      <c r="G35" s="9">
        <f t="shared" si="1"/>
        <v>46692</v>
      </c>
    </row>
    <row r="36" spans="1:7" x14ac:dyDescent="0.3">
      <c r="A36" s="288">
        <v>46692</v>
      </c>
      <c r="B36" s="10">
        <f t="shared" si="4"/>
        <v>46736</v>
      </c>
      <c r="C36" s="285">
        <f t="shared" si="5"/>
        <v>46736</v>
      </c>
      <c r="D36" s="11"/>
      <c r="F36" s="9">
        <v>46692</v>
      </c>
      <c r="G36" s="9">
        <f t="shared" si="1"/>
        <v>46722</v>
      </c>
    </row>
    <row r="37" spans="1:7" x14ac:dyDescent="0.3">
      <c r="A37" s="288">
        <v>46722</v>
      </c>
      <c r="B37" s="10">
        <f>EOMONTH(A37,0)+15+3</f>
        <v>46770</v>
      </c>
      <c r="C37" s="285">
        <f t="shared" si="5"/>
        <v>46770</v>
      </c>
      <c r="D37" s="11" t="s">
        <v>27</v>
      </c>
      <c r="F37" s="9">
        <v>46722</v>
      </c>
      <c r="G37" s="9">
        <f t="shared" si="1"/>
        <v>46753</v>
      </c>
    </row>
    <row r="38" spans="1:7" x14ac:dyDescent="0.3">
      <c r="A38" s="288">
        <v>46753</v>
      </c>
      <c r="B38" s="10">
        <f t="shared" si="4"/>
        <v>46798</v>
      </c>
      <c r="C38" s="285">
        <f t="shared" si="5"/>
        <v>46798</v>
      </c>
      <c r="D38" s="11"/>
      <c r="F38" s="9">
        <v>46753</v>
      </c>
      <c r="G38" s="9">
        <f t="shared" si="1"/>
        <v>46784</v>
      </c>
    </row>
    <row r="39" spans="1:7" x14ac:dyDescent="0.3">
      <c r="A39" s="288">
        <v>46784</v>
      </c>
      <c r="B39" s="10">
        <f t="shared" si="4"/>
        <v>46827</v>
      </c>
      <c r="C39" s="285">
        <f t="shared" si="5"/>
        <v>46827</v>
      </c>
      <c r="D39" s="11"/>
      <c r="F39" s="9">
        <v>46784</v>
      </c>
      <c r="G39" s="9">
        <f t="shared" si="1"/>
        <v>46813</v>
      </c>
    </row>
    <row r="40" spans="1:7" x14ac:dyDescent="0.3">
      <c r="A40" s="288">
        <v>46813</v>
      </c>
      <c r="B40" s="10">
        <f>EOMONTH(A40,0)+15+2</f>
        <v>46860</v>
      </c>
      <c r="C40" s="285">
        <f t="shared" si="5"/>
        <v>46860</v>
      </c>
      <c r="D40" s="11"/>
      <c r="F40" s="9">
        <v>46813</v>
      </c>
      <c r="G40" s="9">
        <f t="shared" si="1"/>
        <v>46844</v>
      </c>
    </row>
    <row r="41" spans="1:7" x14ac:dyDescent="0.3">
      <c r="A41" s="288">
        <v>46844</v>
      </c>
      <c r="B41" s="10">
        <f t="shared" si="4"/>
        <v>46888</v>
      </c>
      <c r="C41" s="285">
        <f t="shared" si="5"/>
        <v>46888</v>
      </c>
      <c r="D41" s="11"/>
      <c r="F41" s="9">
        <v>46844</v>
      </c>
      <c r="G41" s="9">
        <f t="shared" si="1"/>
        <v>46874</v>
      </c>
    </row>
    <row r="42" spans="1:7" x14ac:dyDescent="0.3">
      <c r="A42" s="288">
        <v>46874</v>
      </c>
      <c r="B42" s="10">
        <f t="shared" si="4"/>
        <v>46919</v>
      </c>
      <c r="C42" s="285">
        <f t="shared" si="5"/>
        <v>46919</v>
      </c>
      <c r="D42" s="11"/>
      <c r="F42" s="9">
        <v>46874</v>
      </c>
      <c r="G42" s="9">
        <f t="shared" si="1"/>
        <v>46905</v>
      </c>
    </row>
    <row r="43" spans="1:7" x14ac:dyDescent="0.3">
      <c r="A43" s="288">
        <v>46905</v>
      </c>
      <c r="B43" s="10">
        <f>EOMONTH(A43,0)+15+2</f>
        <v>46951</v>
      </c>
      <c r="C43" s="285">
        <f t="shared" si="5"/>
        <v>46951</v>
      </c>
      <c r="D43" s="11"/>
      <c r="F43" s="9">
        <v>46905</v>
      </c>
      <c r="G43" s="9">
        <f t="shared" si="1"/>
        <v>46935</v>
      </c>
    </row>
    <row r="44" spans="1:7" x14ac:dyDescent="0.3">
      <c r="A44" s="288">
        <v>46935</v>
      </c>
      <c r="B44" s="10">
        <f t="shared" si="4"/>
        <v>46980</v>
      </c>
      <c r="C44" s="285">
        <f t="shared" si="5"/>
        <v>46980</v>
      </c>
      <c r="D44" s="11"/>
      <c r="F44" s="9">
        <v>46935</v>
      </c>
      <c r="G44" s="9">
        <f t="shared" si="1"/>
        <v>46966</v>
      </c>
    </row>
    <row r="45" spans="1:7" x14ac:dyDescent="0.3">
      <c r="A45" s="288">
        <v>46966</v>
      </c>
      <c r="B45" s="10">
        <f t="shared" si="4"/>
        <v>47011</v>
      </c>
      <c r="C45" s="285">
        <f t="shared" si="5"/>
        <v>47011</v>
      </c>
      <c r="D45" s="11"/>
      <c r="F45" s="9">
        <v>46966</v>
      </c>
      <c r="G45" s="9">
        <f t="shared" si="1"/>
        <v>46997</v>
      </c>
    </row>
    <row r="46" spans="1:7" x14ac:dyDescent="0.3">
      <c r="A46" s="288">
        <v>46997</v>
      </c>
      <c r="B46" s="10">
        <f>EOMONTH(A46,0)+15+1</f>
        <v>47042</v>
      </c>
      <c r="C46" s="285">
        <f t="shared" si="5"/>
        <v>47042</v>
      </c>
      <c r="D46" s="11"/>
      <c r="F46" s="9">
        <v>46997</v>
      </c>
      <c r="G46" s="9">
        <f t="shared" si="1"/>
        <v>47027</v>
      </c>
    </row>
    <row r="47" spans="1:7" x14ac:dyDescent="0.3">
      <c r="A47" s="288">
        <v>47027</v>
      </c>
      <c r="B47" s="10">
        <f t="shared" si="4"/>
        <v>47072</v>
      </c>
      <c r="C47" s="285">
        <f t="shared" si="5"/>
        <v>47072</v>
      </c>
      <c r="D47" s="11"/>
      <c r="F47" s="9">
        <v>47027</v>
      </c>
      <c r="G47" s="9">
        <f t="shared" si="1"/>
        <v>47058</v>
      </c>
    </row>
    <row r="48" spans="1:7" x14ac:dyDescent="0.3">
      <c r="A48" s="288">
        <v>47058</v>
      </c>
      <c r="B48" s="10">
        <f t="shared" si="4"/>
        <v>47102</v>
      </c>
      <c r="C48" s="285">
        <f t="shared" si="5"/>
        <v>47102</v>
      </c>
      <c r="D48" s="11"/>
      <c r="F48" s="9">
        <v>47058</v>
      </c>
      <c r="G48" s="9">
        <f t="shared" si="1"/>
        <v>47088</v>
      </c>
    </row>
    <row r="49" spans="1:7" x14ac:dyDescent="0.3">
      <c r="A49" s="288">
        <v>47088</v>
      </c>
      <c r="B49" s="10">
        <f>EOMONTH(A49,0)+15+1</f>
        <v>47134</v>
      </c>
      <c r="C49" s="285">
        <f t="shared" si="5"/>
        <v>47134</v>
      </c>
      <c r="D49" s="11" t="s">
        <v>27</v>
      </c>
      <c r="F49" s="9">
        <v>47088</v>
      </c>
      <c r="G49" s="9">
        <f t="shared" si="1"/>
        <v>47119</v>
      </c>
    </row>
    <row r="50" spans="1:7" x14ac:dyDescent="0.3">
      <c r="A50" s="288">
        <v>47119</v>
      </c>
      <c r="B50" s="10">
        <f t="shared" si="4"/>
        <v>47164</v>
      </c>
      <c r="C50" s="285">
        <f t="shared" si="5"/>
        <v>47164</v>
      </c>
      <c r="D50" s="11"/>
      <c r="F50" s="9">
        <v>47119</v>
      </c>
      <c r="G50" s="9">
        <f t="shared" si="1"/>
        <v>47150</v>
      </c>
    </row>
    <row r="51" spans="1:7" x14ac:dyDescent="0.3">
      <c r="A51" s="288">
        <v>47150</v>
      </c>
      <c r="B51" s="10">
        <f t="shared" si="4"/>
        <v>47192</v>
      </c>
      <c r="C51" s="285">
        <f t="shared" si="5"/>
        <v>47192</v>
      </c>
      <c r="D51" s="11"/>
      <c r="F51" s="9">
        <v>47150</v>
      </c>
      <c r="G51" s="9">
        <f t="shared" si="1"/>
        <v>47178</v>
      </c>
    </row>
    <row r="52" spans="1:7" x14ac:dyDescent="0.3">
      <c r="A52" s="288">
        <v>47178</v>
      </c>
      <c r="B52" s="10">
        <f>EOMONTH(A52,0)+15+1</f>
        <v>47224</v>
      </c>
      <c r="C52" s="285">
        <f t="shared" si="5"/>
        <v>47224</v>
      </c>
      <c r="D52" s="11"/>
      <c r="F52" s="9">
        <v>47178</v>
      </c>
      <c r="G52" s="9">
        <f t="shared" si="1"/>
        <v>47209</v>
      </c>
    </row>
    <row r="53" spans="1:7" x14ac:dyDescent="0.3">
      <c r="A53" s="288">
        <v>47209</v>
      </c>
      <c r="B53" s="10">
        <f t="shared" si="4"/>
        <v>47253</v>
      </c>
      <c r="C53" s="285">
        <f t="shared" si="5"/>
        <v>47253</v>
      </c>
      <c r="D53" s="11"/>
      <c r="F53" s="9">
        <v>47209</v>
      </c>
      <c r="G53" s="9">
        <f t="shared" si="1"/>
        <v>47239</v>
      </c>
    </row>
    <row r="54" spans="1:7" x14ac:dyDescent="0.3">
      <c r="A54" s="288">
        <v>47239</v>
      </c>
      <c r="B54" s="10">
        <f t="shared" si="4"/>
        <v>47284</v>
      </c>
      <c r="C54" s="285">
        <f t="shared" si="5"/>
        <v>47284</v>
      </c>
      <c r="D54" s="11"/>
      <c r="F54" s="9">
        <v>47239</v>
      </c>
      <c r="G54" s="9">
        <f t="shared" si="1"/>
        <v>47270</v>
      </c>
    </row>
    <row r="55" spans="1:7" x14ac:dyDescent="0.3">
      <c r="A55" s="288">
        <v>47270</v>
      </c>
      <c r="B55" s="10">
        <f>EOMONTH(A55,0)+15+1</f>
        <v>47315</v>
      </c>
      <c r="C55" s="285">
        <f t="shared" si="5"/>
        <v>47315</v>
      </c>
      <c r="D55" s="11"/>
      <c r="F55" s="9">
        <v>47270</v>
      </c>
      <c r="G55" s="9">
        <f t="shared" si="1"/>
        <v>47300</v>
      </c>
    </row>
    <row r="56" spans="1:7" x14ac:dyDescent="0.3">
      <c r="A56" s="288">
        <v>47300</v>
      </c>
      <c r="B56" s="10">
        <f t="shared" si="4"/>
        <v>47345</v>
      </c>
      <c r="C56" s="285">
        <f t="shared" si="5"/>
        <v>47345</v>
      </c>
      <c r="D56" s="11"/>
      <c r="F56" s="9">
        <v>47300</v>
      </c>
      <c r="G56" s="9">
        <f t="shared" si="1"/>
        <v>47331</v>
      </c>
    </row>
    <row r="57" spans="1:7" x14ac:dyDescent="0.3">
      <c r="A57" s="288">
        <v>47331</v>
      </c>
      <c r="B57" s="10">
        <f>EOMONTH(A57,0)+15+2</f>
        <v>47378</v>
      </c>
      <c r="C57" s="285">
        <f t="shared" si="5"/>
        <v>47378</v>
      </c>
      <c r="D57" s="11"/>
      <c r="F57" s="9">
        <v>47331</v>
      </c>
      <c r="G57" s="9">
        <f t="shared" si="1"/>
        <v>47362</v>
      </c>
    </row>
    <row r="58" spans="1:7" x14ac:dyDescent="0.3">
      <c r="A58" s="288">
        <v>47362</v>
      </c>
      <c r="B58" s="10">
        <f t="shared" si="4"/>
        <v>47406</v>
      </c>
      <c r="C58" s="285">
        <f t="shared" si="5"/>
        <v>47406</v>
      </c>
      <c r="D58" s="11"/>
      <c r="F58" s="9">
        <v>47362</v>
      </c>
      <c r="G58" s="9">
        <f t="shared" si="1"/>
        <v>47392</v>
      </c>
    </row>
    <row r="59" spans="1:7" x14ac:dyDescent="0.3">
      <c r="A59" s="288">
        <v>47392</v>
      </c>
      <c r="B59" s="10">
        <f t="shared" si="4"/>
        <v>47437</v>
      </c>
      <c r="C59" s="285">
        <f t="shared" si="5"/>
        <v>47437</v>
      </c>
      <c r="D59" s="11"/>
      <c r="F59" s="9">
        <v>47392</v>
      </c>
      <c r="G59" s="9">
        <f t="shared" si="1"/>
        <v>47423</v>
      </c>
    </row>
    <row r="60" spans="1:7" x14ac:dyDescent="0.3">
      <c r="A60" s="288">
        <v>47423</v>
      </c>
      <c r="B60" s="10">
        <f>EOMONTH(A60,0)+15+2</f>
        <v>47469</v>
      </c>
      <c r="C60" s="285">
        <f t="shared" si="5"/>
        <v>47469</v>
      </c>
      <c r="D60" s="11"/>
      <c r="F60" s="9">
        <v>47423</v>
      </c>
      <c r="G60" s="9">
        <f t="shared" si="1"/>
        <v>47453</v>
      </c>
    </row>
    <row r="61" spans="1:7" x14ac:dyDescent="0.3">
      <c r="A61" s="288">
        <v>47453</v>
      </c>
      <c r="B61" s="10">
        <f t="shared" si="4"/>
        <v>47498</v>
      </c>
      <c r="C61" s="285">
        <f t="shared" si="5"/>
        <v>47498</v>
      </c>
      <c r="D61" s="11"/>
      <c r="F61" s="9">
        <v>47453</v>
      </c>
      <c r="G61" s="9">
        <f t="shared" si="1"/>
        <v>47484</v>
      </c>
    </row>
    <row r="62" spans="1:7" x14ac:dyDescent="0.3">
      <c r="A62" s="288">
        <v>47484</v>
      </c>
      <c r="B62" s="10">
        <f t="shared" si="4"/>
        <v>47529</v>
      </c>
      <c r="C62" s="285">
        <f t="shared" si="5"/>
        <v>47529</v>
      </c>
      <c r="D62" s="11"/>
      <c r="F62" s="9">
        <v>47484</v>
      </c>
      <c r="G62" s="9">
        <f t="shared" si="1"/>
        <v>47515</v>
      </c>
    </row>
    <row r="63" spans="1:7" x14ac:dyDescent="0.3">
      <c r="A63" s="288">
        <v>47515</v>
      </c>
      <c r="B63" s="10">
        <f t="shared" si="4"/>
        <v>47557</v>
      </c>
      <c r="C63" s="285">
        <f t="shared" si="5"/>
        <v>47557</v>
      </c>
      <c r="D63" s="11"/>
      <c r="F63" s="9">
        <v>47515</v>
      </c>
      <c r="G63" s="9">
        <f t="shared" si="1"/>
        <v>47543</v>
      </c>
    </row>
    <row r="64" spans="1:7" x14ac:dyDescent="0.3">
      <c r="A64" s="288">
        <v>47543</v>
      </c>
      <c r="B64" s="10">
        <f t="shared" si="4"/>
        <v>47588</v>
      </c>
      <c r="C64" s="285">
        <f t="shared" si="5"/>
        <v>47588</v>
      </c>
      <c r="D64" s="11"/>
      <c r="F64" s="9">
        <v>47543</v>
      </c>
      <c r="G64" s="9">
        <f t="shared" si="1"/>
        <v>47574</v>
      </c>
    </row>
    <row r="65" spans="1:7" x14ac:dyDescent="0.3">
      <c r="A65" s="288">
        <v>47574</v>
      </c>
      <c r="B65" s="10">
        <f t="shared" si="4"/>
        <v>47618</v>
      </c>
      <c r="C65" s="285">
        <f t="shared" si="5"/>
        <v>47618</v>
      </c>
      <c r="D65" s="11"/>
      <c r="F65" s="9">
        <v>47574</v>
      </c>
      <c r="G65" s="9">
        <f t="shared" si="1"/>
        <v>47604</v>
      </c>
    </row>
    <row r="66" spans="1:7" x14ac:dyDescent="0.3">
      <c r="A66" s="288">
        <v>47604</v>
      </c>
      <c r="B66" s="10">
        <f>EOMONTH(A66,0)+15+2</f>
        <v>47651</v>
      </c>
      <c r="C66" s="285">
        <f t="shared" ref="C66:C129" si="6">B66</f>
        <v>47651</v>
      </c>
      <c r="D66" s="11"/>
      <c r="F66" s="9">
        <v>47604</v>
      </c>
      <c r="G66" s="9">
        <f t="shared" si="1"/>
        <v>47635</v>
      </c>
    </row>
    <row r="67" spans="1:7" x14ac:dyDescent="0.3">
      <c r="A67" s="288">
        <v>47635</v>
      </c>
      <c r="B67" s="10">
        <f t="shared" si="4"/>
        <v>47679</v>
      </c>
      <c r="C67" s="285">
        <f t="shared" si="6"/>
        <v>47679</v>
      </c>
      <c r="D67" s="11"/>
      <c r="F67" s="9">
        <v>47635</v>
      </c>
      <c r="G67" s="9">
        <f t="shared" ref="G67:G130" si="7">EOMONTH(F67,0)+1</f>
        <v>47665</v>
      </c>
    </row>
    <row r="68" spans="1:7" x14ac:dyDescent="0.3">
      <c r="A68" s="288">
        <v>47665</v>
      </c>
      <c r="B68" s="10">
        <f t="shared" si="4"/>
        <v>47710</v>
      </c>
      <c r="C68" s="285">
        <f t="shared" si="6"/>
        <v>47710</v>
      </c>
      <c r="D68" s="11"/>
      <c r="F68" s="9">
        <v>47665</v>
      </c>
      <c r="G68" s="9">
        <f t="shared" si="7"/>
        <v>47696</v>
      </c>
    </row>
    <row r="69" spans="1:7" x14ac:dyDescent="0.3">
      <c r="A69" s="288">
        <v>47696</v>
      </c>
      <c r="B69" s="10">
        <f>EOMONTH(A69,0)+15+1</f>
        <v>47742</v>
      </c>
      <c r="C69" s="285">
        <f t="shared" si="6"/>
        <v>47742</v>
      </c>
      <c r="D69" s="11"/>
      <c r="F69" s="9">
        <v>47696</v>
      </c>
      <c r="G69" s="9">
        <f t="shared" si="7"/>
        <v>47727</v>
      </c>
    </row>
    <row r="70" spans="1:7" x14ac:dyDescent="0.3">
      <c r="A70" s="288">
        <v>47727</v>
      </c>
      <c r="B70" s="10">
        <f t="shared" si="4"/>
        <v>47771</v>
      </c>
      <c r="C70" s="285">
        <f t="shared" si="6"/>
        <v>47771</v>
      </c>
      <c r="D70" s="11"/>
      <c r="F70" s="9">
        <v>47727</v>
      </c>
      <c r="G70" s="9">
        <f t="shared" si="7"/>
        <v>47757</v>
      </c>
    </row>
    <row r="71" spans="1:7" x14ac:dyDescent="0.3">
      <c r="A71" s="288">
        <v>47757</v>
      </c>
      <c r="B71" s="10">
        <f t="shared" si="4"/>
        <v>47802</v>
      </c>
      <c r="C71" s="285">
        <f t="shared" si="6"/>
        <v>47802</v>
      </c>
      <c r="D71" s="11"/>
      <c r="F71" s="9">
        <v>47757</v>
      </c>
      <c r="G71" s="9">
        <f t="shared" si="7"/>
        <v>47788</v>
      </c>
    </row>
    <row r="72" spans="1:7" x14ac:dyDescent="0.3">
      <c r="A72" s="288">
        <v>47788</v>
      </c>
      <c r="B72" s="10">
        <f>EOMONTH(A72,0)+15+1</f>
        <v>47833</v>
      </c>
      <c r="C72" s="285">
        <f t="shared" si="6"/>
        <v>47833</v>
      </c>
      <c r="D72" s="11"/>
      <c r="F72" s="9">
        <v>47788</v>
      </c>
      <c r="G72" s="9">
        <f t="shared" si="7"/>
        <v>47818</v>
      </c>
    </row>
    <row r="73" spans="1:7" x14ac:dyDescent="0.3">
      <c r="A73" s="288">
        <v>47818</v>
      </c>
      <c r="B73" s="10">
        <f t="shared" si="4"/>
        <v>47863</v>
      </c>
      <c r="C73" s="285">
        <f t="shared" si="6"/>
        <v>47863</v>
      </c>
      <c r="D73" s="11"/>
      <c r="F73" s="9">
        <v>47818</v>
      </c>
      <c r="G73" s="9">
        <f t="shared" si="7"/>
        <v>47849</v>
      </c>
    </row>
    <row r="74" spans="1:7" x14ac:dyDescent="0.3">
      <c r="A74" s="288">
        <v>47849</v>
      </c>
      <c r="B74" s="10">
        <f>EOMONTH(A74,0)+15+3</f>
        <v>47897</v>
      </c>
      <c r="C74" s="285">
        <f t="shared" si="6"/>
        <v>47897</v>
      </c>
      <c r="D74" s="11" t="s">
        <v>90</v>
      </c>
      <c r="F74" s="9">
        <v>47849</v>
      </c>
      <c r="G74" s="9">
        <f t="shared" si="7"/>
        <v>47880</v>
      </c>
    </row>
    <row r="75" spans="1:7" x14ac:dyDescent="0.3">
      <c r="A75" s="288">
        <v>47880</v>
      </c>
      <c r="B75" s="10">
        <f>EOMONTH(A75,0)+152</f>
        <v>48059</v>
      </c>
      <c r="C75" s="285">
        <f t="shared" si="6"/>
        <v>48059</v>
      </c>
      <c r="D75" s="11"/>
      <c r="F75" s="9">
        <v>47880</v>
      </c>
      <c r="G75" s="9">
        <f t="shared" si="7"/>
        <v>47908</v>
      </c>
    </row>
    <row r="76" spans="1:7" x14ac:dyDescent="0.3">
      <c r="A76" s="288">
        <v>47908</v>
      </c>
      <c r="B76" s="10">
        <f t="shared" ref="B76:B139" si="8">EOMONTH(A76,0)+15</f>
        <v>47953</v>
      </c>
      <c r="C76" s="285">
        <f t="shared" si="6"/>
        <v>47953</v>
      </c>
      <c r="D76" s="11"/>
      <c r="F76" s="9">
        <v>47908</v>
      </c>
      <c r="G76" s="9">
        <f t="shared" si="7"/>
        <v>47939</v>
      </c>
    </row>
    <row r="77" spans="1:7" x14ac:dyDescent="0.3">
      <c r="A77" s="288">
        <v>47939</v>
      </c>
      <c r="B77" s="10">
        <f t="shared" si="8"/>
        <v>47983</v>
      </c>
      <c r="C77" s="285">
        <f t="shared" si="6"/>
        <v>47983</v>
      </c>
      <c r="D77" s="11"/>
      <c r="F77" s="9">
        <v>47939</v>
      </c>
      <c r="G77" s="9">
        <f t="shared" si="7"/>
        <v>47969</v>
      </c>
    </row>
    <row r="78" spans="1:7" x14ac:dyDescent="0.3">
      <c r="A78" s="288">
        <v>47969</v>
      </c>
      <c r="B78" s="10">
        <f>EOMONTH(A78,0)+15+1</f>
        <v>48015</v>
      </c>
      <c r="C78" s="285">
        <f t="shared" si="6"/>
        <v>48015</v>
      </c>
      <c r="D78" s="11"/>
      <c r="F78" s="9">
        <v>47969</v>
      </c>
      <c r="G78" s="9">
        <f t="shared" si="7"/>
        <v>48000</v>
      </c>
    </row>
    <row r="79" spans="1:7" x14ac:dyDescent="0.3">
      <c r="A79" s="288">
        <v>48000</v>
      </c>
      <c r="B79" s="10">
        <f t="shared" si="8"/>
        <v>48044</v>
      </c>
      <c r="C79" s="285">
        <f t="shared" si="6"/>
        <v>48044</v>
      </c>
      <c r="D79" s="11"/>
      <c r="F79" s="9">
        <v>48000</v>
      </c>
      <c r="G79" s="9">
        <f t="shared" si="7"/>
        <v>48030</v>
      </c>
    </row>
    <row r="80" spans="1:7" x14ac:dyDescent="0.3">
      <c r="A80" s="288">
        <v>48030</v>
      </c>
      <c r="B80" s="10">
        <f t="shared" si="8"/>
        <v>48075</v>
      </c>
      <c r="C80" s="285">
        <f t="shared" si="6"/>
        <v>48075</v>
      </c>
      <c r="D80" s="11"/>
      <c r="F80" s="9">
        <v>48030</v>
      </c>
      <c r="G80" s="9">
        <f t="shared" si="7"/>
        <v>48061</v>
      </c>
    </row>
    <row r="81" spans="1:7" x14ac:dyDescent="0.3">
      <c r="A81" s="288">
        <v>48061</v>
      </c>
      <c r="B81" s="10">
        <f t="shared" si="8"/>
        <v>48106</v>
      </c>
      <c r="C81" s="285">
        <f t="shared" si="6"/>
        <v>48106</v>
      </c>
      <c r="D81" s="11"/>
      <c r="F81" s="9">
        <v>48061</v>
      </c>
      <c r="G81" s="9">
        <f t="shared" si="7"/>
        <v>48092</v>
      </c>
    </row>
    <row r="82" spans="1:7" x14ac:dyDescent="0.3">
      <c r="A82" s="288">
        <v>48092</v>
      </c>
      <c r="B82" s="10">
        <f t="shared" si="8"/>
        <v>48136</v>
      </c>
      <c r="C82" s="285">
        <f t="shared" si="6"/>
        <v>48136</v>
      </c>
      <c r="D82" s="11"/>
      <c r="F82" s="9">
        <v>48092</v>
      </c>
      <c r="G82" s="9">
        <f t="shared" si="7"/>
        <v>48122</v>
      </c>
    </row>
    <row r="83" spans="1:7" x14ac:dyDescent="0.3">
      <c r="A83" s="288">
        <v>48122</v>
      </c>
      <c r="B83" s="10">
        <f>EOMONTH(A83,0)+15+2</f>
        <v>48169</v>
      </c>
      <c r="C83" s="285">
        <f t="shared" si="6"/>
        <v>48169</v>
      </c>
      <c r="D83" s="11"/>
      <c r="F83" s="9">
        <v>48122</v>
      </c>
      <c r="G83" s="9">
        <f t="shared" si="7"/>
        <v>48153</v>
      </c>
    </row>
    <row r="84" spans="1:7" x14ac:dyDescent="0.3">
      <c r="A84" s="288">
        <v>48153</v>
      </c>
      <c r="B84" s="10">
        <f t="shared" si="8"/>
        <v>48197</v>
      </c>
      <c r="C84" s="285">
        <f t="shared" si="6"/>
        <v>48197</v>
      </c>
      <c r="D84" s="286"/>
      <c r="F84" s="9">
        <v>48153</v>
      </c>
      <c r="G84" s="284">
        <f t="shared" si="7"/>
        <v>48183</v>
      </c>
    </row>
    <row r="85" spans="1:7" s="289" customFormat="1" x14ac:dyDescent="0.3">
      <c r="A85" s="288">
        <v>48183</v>
      </c>
      <c r="B85" s="10">
        <f t="shared" si="8"/>
        <v>48228</v>
      </c>
      <c r="C85" s="285">
        <f t="shared" si="6"/>
        <v>48228</v>
      </c>
      <c r="D85" s="11"/>
      <c r="E85" s="11"/>
      <c r="F85" s="9">
        <v>48183</v>
      </c>
      <c r="G85" s="9">
        <f t="shared" si="7"/>
        <v>48214</v>
      </c>
    </row>
    <row r="86" spans="1:7" x14ac:dyDescent="0.3">
      <c r="A86" s="288">
        <v>48214</v>
      </c>
      <c r="B86" s="10">
        <f>EOMONTH(A86,0)+15+2</f>
        <v>48261</v>
      </c>
      <c r="C86" s="285">
        <f t="shared" si="6"/>
        <v>48261</v>
      </c>
      <c r="D86" s="44" t="s">
        <v>90</v>
      </c>
      <c r="F86" s="9">
        <v>48214</v>
      </c>
      <c r="G86" s="38">
        <f t="shared" si="7"/>
        <v>48245</v>
      </c>
    </row>
    <row r="87" spans="1:7" x14ac:dyDescent="0.3">
      <c r="A87" s="288">
        <v>48245</v>
      </c>
      <c r="B87" s="10">
        <f t="shared" si="8"/>
        <v>48288</v>
      </c>
      <c r="C87" s="285">
        <f t="shared" si="6"/>
        <v>48288</v>
      </c>
      <c r="D87" s="11"/>
      <c r="F87" s="9">
        <v>48245</v>
      </c>
      <c r="G87" s="9">
        <f t="shared" si="7"/>
        <v>48274</v>
      </c>
    </row>
    <row r="88" spans="1:7" x14ac:dyDescent="0.3">
      <c r="A88" s="288">
        <v>48274</v>
      </c>
      <c r="B88" s="10">
        <f t="shared" si="8"/>
        <v>48319</v>
      </c>
      <c r="C88" s="285">
        <f t="shared" si="6"/>
        <v>48319</v>
      </c>
      <c r="D88" s="11"/>
      <c r="F88" s="9">
        <v>48274</v>
      </c>
      <c r="G88" s="9">
        <f t="shared" si="7"/>
        <v>48305</v>
      </c>
    </row>
    <row r="89" spans="1:7" x14ac:dyDescent="0.3">
      <c r="A89" s="288">
        <v>48305</v>
      </c>
      <c r="B89" s="10">
        <f>EOMONTH(A89,0)+15+2</f>
        <v>48351</v>
      </c>
      <c r="C89" s="285">
        <f t="shared" si="6"/>
        <v>48351</v>
      </c>
      <c r="D89" s="11"/>
      <c r="F89" s="9">
        <v>48305</v>
      </c>
      <c r="G89" s="9">
        <f t="shared" si="7"/>
        <v>48335</v>
      </c>
    </row>
    <row r="90" spans="1:7" x14ac:dyDescent="0.3">
      <c r="A90" s="288">
        <v>48335</v>
      </c>
      <c r="B90" s="10">
        <f t="shared" si="8"/>
        <v>48380</v>
      </c>
      <c r="C90" s="285">
        <f t="shared" si="6"/>
        <v>48380</v>
      </c>
      <c r="D90" s="11"/>
      <c r="F90" s="9">
        <v>48335</v>
      </c>
      <c r="G90" s="9">
        <f t="shared" si="7"/>
        <v>48366</v>
      </c>
    </row>
    <row r="91" spans="1:7" x14ac:dyDescent="0.3">
      <c r="A91" s="288">
        <v>48366</v>
      </c>
      <c r="B91" s="10">
        <f t="shared" si="8"/>
        <v>48410</v>
      </c>
      <c r="C91" s="285">
        <f t="shared" si="6"/>
        <v>48410</v>
      </c>
      <c r="D91" s="11"/>
      <c r="F91" s="9">
        <v>48366</v>
      </c>
      <c r="G91" s="9">
        <f t="shared" si="7"/>
        <v>48396</v>
      </c>
    </row>
    <row r="92" spans="1:7" x14ac:dyDescent="0.3">
      <c r="A92" s="288">
        <v>48396</v>
      </c>
      <c r="B92" s="10">
        <f>EOMONTH(A92,0)+15+1</f>
        <v>48442</v>
      </c>
      <c r="C92" s="285">
        <f t="shared" si="6"/>
        <v>48442</v>
      </c>
      <c r="D92" s="11"/>
      <c r="F92" s="9">
        <v>48396</v>
      </c>
      <c r="G92" s="9">
        <f t="shared" si="7"/>
        <v>48427</v>
      </c>
    </row>
    <row r="93" spans="1:7" x14ac:dyDescent="0.3">
      <c r="A93" s="288">
        <v>48427</v>
      </c>
      <c r="B93" s="10">
        <f t="shared" si="8"/>
        <v>48472</v>
      </c>
      <c r="C93" s="285">
        <f t="shared" si="6"/>
        <v>48472</v>
      </c>
      <c r="D93" s="11"/>
      <c r="F93" s="9">
        <v>48427</v>
      </c>
      <c r="G93" s="9">
        <f t="shared" si="7"/>
        <v>48458</v>
      </c>
    </row>
    <row r="94" spans="1:7" x14ac:dyDescent="0.3">
      <c r="A94" s="288">
        <v>48458</v>
      </c>
      <c r="B94" s="10">
        <f t="shared" si="8"/>
        <v>48502</v>
      </c>
      <c r="C94" s="285">
        <f t="shared" si="6"/>
        <v>48502</v>
      </c>
      <c r="D94" s="11"/>
      <c r="F94" s="9">
        <v>48458</v>
      </c>
      <c r="G94" s="9">
        <f t="shared" si="7"/>
        <v>48488</v>
      </c>
    </row>
    <row r="95" spans="1:7" x14ac:dyDescent="0.3">
      <c r="A95" s="288">
        <v>48488</v>
      </c>
      <c r="B95" s="10">
        <f t="shared" si="8"/>
        <v>48533</v>
      </c>
      <c r="C95" s="285">
        <f t="shared" si="6"/>
        <v>48533</v>
      </c>
      <c r="D95" s="11"/>
      <c r="F95" s="9">
        <v>48488</v>
      </c>
      <c r="G95" s="9">
        <f t="shared" si="7"/>
        <v>48519</v>
      </c>
    </row>
    <row r="96" spans="1:7" x14ac:dyDescent="0.3">
      <c r="A96" s="288">
        <v>48519</v>
      </c>
      <c r="B96" s="10">
        <f t="shared" si="8"/>
        <v>48563</v>
      </c>
      <c r="C96" s="285">
        <f t="shared" si="6"/>
        <v>48563</v>
      </c>
      <c r="D96" s="11"/>
      <c r="F96" s="9">
        <v>48519</v>
      </c>
      <c r="G96" s="9">
        <f t="shared" si="7"/>
        <v>48549</v>
      </c>
    </row>
    <row r="97" spans="1:7" x14ac:dyDescent="0.3">
      <c r="A97" s="288">
        <v>48549</v>
      </c>
      <c r="B97" s="10">
        <f>EOMONTH(A97,0)+15+3</f>
        <v>48597</v>
      </c>
      <c r="C97" s="285">
        <f t="shared" si="6"/>
        <v>48597</v>
      </c>
      <c r="D97" s="11" t="s">
        <v>27</v>
      </c>
      <c r="F97" s="9">
        <v>48549</v>
      </c>
      <c r="G97" s="9">
        <f t="shared" si="7"/>
        <v>48580</v>
      </c>
    </row>
    <row r="98" spans="1:7" x14ac:dyDescent="0.3">
      <c r="A98" s="288">
        <v>48580</v>
      </c>
      <c r="B98" s="10">
        <f t="shared" si="8"/>
        <v>48625</v>
      </c>
      <c r="C98" s="285">
        <f t="shared" si="6"/>
        <v>48625</v>
      </c>
      <c r="D98" s="11"/>
      <c r="F98" s="9">
        <v>48580</v>
      </c>
      <c r="G98" s="9">
        <f t="shared" si="7"/>
        <v>48611</v>
      </c>
    </row>
    <row r="99" spans="1:7" x14ac:dyDescent="0.3">
      <c r="A99" s="288">
        <v>48611</v>
      </c>
      <c r="B99" s="10">
        <f t="shared" si="8"/>
        <v>48653</v>
      </c>
      <c r="C99" s="285">
        <f t="shared" si="6"/>
        <v>48653</v>
      </c>
      <c r="D99" s="11"/>
      <c r="F99" s="9">
        <v>48611</v>
      </c>
      <c r="G99" s="9">
        <f t="shared" si="7"/>
        <v>48639</v>
      </c>
    </row>
    <row r="100" spans="1:7" x14ac:dyDescent="0.3">
      <c r="A100" s="288">
        <v>48639</v>
      </c>
      <c r="B100" s="10">
        <f t="shared" si="8"/>
        <v>48684</v>
      </c>
      <c r="C100" s="285">
        <f t="shared" si="6"/>
        <v>48684</v>
      </c>
      <c r="D100" s="11"/>
      <c r="F100" s="9">
        <v>48639</v>
      </c>
      <c r="G100" s="9">
        <f t="shared" si="7"/>
        <v>48670</v>
      </c>
    </row>
    <row r="101" spans="1:7" x14ac:dyDescent="0.3">
      <c r="A101" s="288">
        <v>48670</v>
      </c>
      <c r="B101" s="10">
        <f>EOMONTH(A101,0)+15+1</f>
        <v>48715</v>
      </c>
      <c r="C101" s="285">
        <f t="shared" si="6"/>
        <v>48715</v>
      </c>
      <c r="D101" s="11"/>
      <c r="F101" s="9">
        <v>48670</v>
      </c>
      <c r="G101" s="9">
        <f t="shared" si="7"/>
        <v>48700</v>
      </c>
    </row>
    <row r="102" spans="1:7" x14ac:dyDescent="0.3">
      <c r="A102" s="288">
        <v>48700</v>
      </c>
      <c r="B102" s="10">
        <f t="shared" si="8"/>
        <v>48745</v>
      </c>
      <c r="C102" s="285">
        <f t="shared" si="6"/>
        <v>48745</v>
      </c>
      <c r="D102" s="11"/>
      <c r="F102" s="9">
        <v>48700</v>
      </c>
      <c r="G102" s="9">
        <f t="shared" si="7"/>
        <v>48731</v>
      </c>
    </row>
    <row r="103" spans="1:7" x14ac:dyDescent="0.3">
      <c r="A103" s="288">
        <v>48731</v>
      </c>
      <c r="B103" s="10">
        <f t="shared" si="8"/>
        <v>48775</v>
      </c>
      <c r="C103" s="285">
        <f t="shared" si="6"/>
        <v>48775</v>
      </c>
      <c r="D103" s="11"/>
      <c r="F103" s="9">
        <v>48731</v>
      </c>
      <c r="G103" s="9">
        <f t="shared" si="7"/>
        <v>48761</v>
      </c>
    </row>
    <row r="104" spans="1:7" x14ac:dyDescent="0.3">
      <c r="A104" s="288">
        <v>48761</v>
      </c>
      <c r="B104" s="10">
        <f t="shared" si="8"/>
        <v>48806</v>
      </c>
      <c r="C104" s="285">
        <f t="shared" si="6"/>
        <v>48806</v>
      </c>
      <c r="D104" s="11"/>
      <c r="F104" s="9">
        <v>48761</v>
      </c>
      <c r="G104" s="9">
        <f t="shared" si="7"/>
        <v>48792</v>
      </c>
    </row>
    <row r="105" spans="1:7" x14ac:dyDescent="0.3">
      <c r="A105" s="288">
        <v>48792</v>
      </c>
      <c r="B105" s="10">
        <f t="shared" si="8"/>
        <v>48837</v>
      </c>
      <c r="C105" s="285">
        <f t="shared" si="6"/>
        <v>48837</v>
      </c>
      <c r="D105" s="11"/>
      <c r="F105" s="9">
        <v>48792</v>
      </c>
      <c r="G105" s="9">
        <f t="shared" si="7"/>
        <v>48823</v>
      </c>
    </row>
    <row r="106" spans="1:7" x14ac:dyDescent="0.3">
      <c r="A106" s="288">
        <v>48823</v>
      </c>
      <c r="B106" s="10">
        <f>EOMONTH(A106,0)+15+2</f>
        <v>48869</v>
      </c>
      <c r="C106" s="285">
        <f t="shared" si="6"/>
        <v>48869</v>
      </c>
      <c r="D106" s="11"/>
      <c r="F106" s="9">
        <v>48823</v>
      </c>
      <c r="G106" s="9">
        <f t="shared" si="7"/>
        <v>48853</v>
      </c>
    </row>
    <row r="107" spans="1:7" x14ac:dyDescent="0.3">
      <c r="A107" s="288">
        <v>48853</v>
      </c>
      <c r="B107" s="10">
        <f t="shared" si="8"/>
        <v>48898</v>
      </c>
      <c r="C107" s="285">
        <f t="shared" si="6"/>
        <v>48898</v>
      </c>
      <c r="D107" s="11"/>
      <c r="F107" s="9">
        <v>48853</v>
      </c>
      <c r="G107" s="9">
        <f t="shared" si="7"/>
        <v>48884</v>
      </c>
    </row>
    <row r="108" spans="1:7" x14ac:dyDescent="0.3">
      <c r="A108" s="288">
        <v>48884</v>
      </c>
      <c r="B108" s="10">
        <f t="shared" si="8"/>
        <v>48928</v>
      </c>
      <c r="C108" s="285">
        <f t="shared" si="6"/>
        <v>48928</v>
      </c>
      <c r="D108" s="11"/>
      <c r="F108" s="9">
        <v>48884</v>
      </c>
      <c r="G108" s="9">
        <f t="shared" si="7"/>
        <v>48914</v>
      </c>
    </row>
    <row r="109" spans="1:7" x14ac:dyDescent="0.3">
      <c r="A109" s="288">
        <v>48914</v>
      </c>
      <c r="B109" s="10">
        <f>EOMONTH(A109,0)+15+2</f>
        <v>48961</v>
      </c>
      <c r="C109" s="285">
        <f t="shared" si="6"/>
        <v>48961</v>
      </c>
      <c r="D109" s="11" t="s">
        <v>27</v>
      </c>
      <c r="F109" s="9">
        <v>48914</v>
      </c>
      <c r="G109" s="9">
        <f t="shared" si="7"/>
        <v>48945</v>
      </c>
    </row>
    <row r="110" spans="1:7" x14ac:dyDescent="0.3">
      <c r="A110" s="288">
        <v>48945</v>
      </c>
      <c r="B110" s="10">
        <f t="shared" si="8"/>
        <v>48990</v>
      </c>
      <c r="C110" s="285">
        <f t="shared" si="6"/>
        <v>48990</v>
      </c>
      <c r="D110" s="11"/>
      <c r="F110" s="9">
        <v>48945</v>
      </c>
      <c r="G110" s="9">
        <f t="shared" si="7"/>
        <v>48976</v>
      </c>
    </row>
    <row r="111" spans="1:7" x14ac:dyDescent="0.3">
      <c r="A111" s="288">
        <v>48976</v>
      </c>
      <c r="B111" s="10">
        <f t="shared" si="8"/>
        <v>49018</v>
      </c>
      <c r="C111" s="285">
        <f t="shared" si="6"/>
        <v>49018</v>
      </c>
      <c r="D111" s="11"/>
      <c r="F111" s="9">
        <v>48976</v>
      </c>
      <c r="G111" s="9">
        <f t="shared" si="7"/>
        <v>49004</v>
      </c>
    </row>
    <row r="112" spans="1:7" x14ac:dyDescent="0.3">
      <c r="A112" s="288">
        <v>49004</v>
      </c>
      <c r="B112" s="10">
        <f>EOMONTH(A112,0)+15+2</f>
        <v>49051</v>
      </c>
      <c r="C112" s="285">
        <f t="shared" si="6"/>
        <v>49051</v>
      </c>
      <c r="D112" s="11"/>
      <c r="F112" s="9">
        <v>49004</v>
      </c>
      <c r="G112" s="9">
        <f t="shared" si="7"/>
        <v>49035</v>
      </c>
    </row>
    <row r="113" spans="1:7" x14ac:dyDescent="0.3">
      <c r="A113" s="288">
        <v>49035</v>
      </c>
      <c r="B113" s="10">
        <f t="shared" si="8"/>
        <v>49079</v>
      </c>
      <c r="C113" s="285">
        <f t="shared" si="6"/>
        <v>49079</v>
      </c>
      <c r="D113" s="11"/>
      <c r="F113" s="9">
        <v>49035</v>
      </c>
      <c r="G113" s="9">
        <f t="shared" si="7"/>
        <v>49065</v>
      </c>
    </row>
    <row r="114" spans="1:7" x14ac:dyDescent="0.3">
      <c r="A114" s="288">
        <v>49065</v>
      </c>
      <c r="B114" s="10">
        <f t="shared" si="8"/>
        <v>49110</v>
      </c>
      <c r="C114" s="285">
        <f t="shared" si="6"/>
        <v>49110</v>
      </c>
      <c r="D114" s="11"/>
      <c r="F114" s="9">
        <v>49065</v>
      </c>
      <c r="G114" s="9">
        <f t="shared" si="7"/>
        <v>49096</v>
      </c>
    </row>
    <row r="115" spans="1:7" x14ac:dyDescent="0.3">
      <c r="A115" s="288">
        <v>49096</v>
      </c>
      <c r="B115" s="10">
        <f>EOMONTH(A115,0)+15+2</f>
        <v>49142</v>
      </c>
      <c r="C115" s="285">
        <f t="shared" si="6"/>
        <v>49142</v>
      </c>
      <c r="D115" s="11"/>
      <c r="F115" s="9">
        <v>49096</v>
      </c>
      <c r="G115" s="9">
        <f t="shared" si="7"/>
        <v>49126</v>
      </c>
    </row>
    <row r="116" spans="1:7" x14ac:dyDescent="0.3">
      <c r="A116" s="288">
        <v>49126</v>
      </c>
      <c r="B116" s="10">
        <f t="shared" si="8"/>
        <v>49171</v>
      </c>
      <c r="C116" s="285">
        <f t="shared" si="6"/>
        <v>49171</v>
      </c>
      <c r="D116" s="11"/>
      <c r="F116" s="9">
        <v>49126</v>
      </c>
      <c r="G116" s="9">
        <f t="shared" si="7"/>
        <v>49157</v>
      </c>
    </row>
    <row r="117" spans="1:7" x14ac:dyDescent="0.3">
      <c r="A117" s="288">
        <v>49157</v>
      </c>
      <c r="B117" s="10">
        <f t="shared" si="8"/>
        <v>49202</v>
      </c>
      <c r="C117" s="285">
        <f t="shared" si="6"/>
        <v>49202</v>
      </c>
      <c r="D117" s="11"/>
      <c r="F117" s="9">
        <v>49157</v>
      </c>
      <c r="G117" s="9">
        <f t="shared" si="7"/>
        <v>49188</v>
      </c>
    </row>
    <row r="118" spans="1:7" x14ac:dyDescent="0.3">
      <c r="A118" s="288">
        <v>49188</v>
      </c>
      <c r="B118" s="10">
        <f>EOMONTH(A118,0)+15+1</f>
        <v>49233</v>
      </c>
      <c r="C118" s="285">
        <f t="shared" si="6"/>
        <v>49233</v>
      </c>
      <c r="D118" s="11"/>
      <c r="F118" s="9">
        <v>49188</v>
      </c>
      <c r="G118" s="9">
        <f t="shared" si="7"/>
        <v>49218</v>
      </c>
    </row>
    <row r="119" spans="1:7" x14ac:dyDescent="0.3">
      <c r="A119" s="288">
        <v>49218</v>
      </c>
      <c r="B119" s="10">
        <f t="shared" si="8"/>
        <v>49263</v>
      </c>
      <c r="C119" s="285">
        <f t="shared" si="6"/>
        <v>49263</v>
      </c>
      <c r="D119" s="11"/>
      <c r="F119" s="9">
        <v>49218</v>
      </c>
      <c r="G119" s="9">
        <f t="shared" si="7"/>
        <v>49249</v>
      </c>
    </row>
    <row r="120" spans="1:7" x14ac:dyDescent="0.3">
      <c r="A120" s="288">
        <v>49249</v>
      </c>
      <c r="B120" s="10">
        <f t="shared" si="8"/>
        <v>49293</v>
      </c>
      <c r="C120" s="285">
        <f t="shared" si="6"/>
        <v>49293</v>
      </c>
      <c r="D120" s="11"/>
      <c r="F120" s="9">
        <v>49249</v>
      </c>
      <c r="G120" s="9">
        <f t="shared" si="7"/>
        <v>49279</v>
      </c>
    </row>
    <row r="121" spans="1:7" x14ac:dyDescent="0.3">
      <c r="A121" s="288">
        <v>49279</v>
      </c>
      <c r="B121" s="10">
        <f>EOMONTH(A121,0)+15+1</f>
        <v>49325</v>
      </c>
      <c r="C121" s="285">
        <f t="shared" si="6"/>
        <v>49325</v>
      </c>
      <c r="D121" s="11" t="s">
        <v>27</v>
      </c>
      <c r="F121" s="9">
        <v>49279</v>
      </c>
      <c r="G121" s="9">
        <f t="shared" si="7"/>
        <v>49310</v>
      </c>
    </row>
    <row r="122" spans="1:7" x14ac:dyDescent="0.3">
      <c r="A122" s="288">
        <v>49310</v>
      </c>
      <c r="B122" s="10">
        <f t="shared" si="8"/>
        <v>49355</v>
      </c>
      <c r="C122" s="285">
        <f t="shared" si="6"/>
        <v>49355</v>
      </c>
      <c r="D122" s="11"/>
      <c r="F122" s="9">
        <v>49310</v>
      </c>
      <c r="G122" s="9">
        <f t="shared" si="7"/>
        <v>49341</v>
      </c>
    </row>
    <row r="123" spans="1:7" x14ac:dyDescent="0.3">
      <c r="A123" s="288">
        <v>49341</v>
      </c>
      <c r="B123" s="10">
        <f t="shared" si="8"/>
        <v>49383</v>
      </c>
      <c r="C123" s="285">
        <f t="shared" si="6"/>
        <v>49383</v>
      </c>
      <c r="D123" s="11"/>
      <c r="F123" s="9">
        <v>49341</v>
      </c>
      <c r="G123" s="9">
        <f t="shared" si="7"/>
        <v>49369</v>
      </c>
    </row>
    <row r="124" spans="1:7" x14ac:dyDescent="0.3">
      <c r="A124" s="288">
        <v>49369</v>
      </c>
      <c r="B124" s="10">
        <f>EOMONTH(A124,0)+15+1</f>
        <v>49415</v>
      </c>
      <c r="C124" s="285">
        <f t="shared" si="6"/>
        <v>49415</v>
      </c>
      <c r="D124" s="11"/>
      <c r="F124" s="9">
        <v>49369</v>
      </c>
      <c r="G124" s="9">
        <f t="shared" si="7"/>
        <v>49400</v>
      </c>
    </row>
    <row r="125" spans="1:7" x14ac:dyDescent="0.3">
      <c r="A125" s="288">
        <v>49400</v>
      </c>
      <c r="B125" s="10">
        <f t="shared" si="8"/>
        <v>49444</v>
      </c>
      <c r="C125" s="285">
        <f t="shared" si="6"/>
        <v>49444</v>
      </c>
      <c r="D125" s="11"/>
      <c r="F125" s="9">
        <v>49400</v>
      </c>
      <c r="G125" s="9">
        <f t="shared" si="7"/>
        <v>49430</v>
      </c>
    </row>
    <row r="126" spans="1:7" x14ac:dyDescent="0.3">
      <c r="A126" s="288">
        <v>49430</v>
      </c>
      <c r="B126" s="10">
        <f t="shared" si="8"/>
        <v>49475</v>
      </c>
      <c r="C126" s="285">
        <f t="shared" si="6"/>
        <v>49475</v>
      </c>
      <c r="D126" s="11"/>
      <c r="F126" s="9">
        <v>49430</v>
      </c>
      <c r="G126" s="9">
        <f t="shared" si="7"/>
        <v>49461</v>
      </c>
    </row>
    <row r="127" spans="1:7" x14ac:dyDescent="0.3">
      <c r="A127" s="288">
        <v>49461</v>
      </c>
      <c r="B127" s="10">
        <f>EOMONTH(A127,0)+15+1</f>
        <v>49506</v>
      </c>
      <c r="C127" s="285">
        <f t="shared" si="6"/>
        <v>49506</v>
      </c>
      <c r="D127" s="11"/>
      <c r="F127" s="9">
        <v>49461</v>
      </c>
      <c r="G127" s="9">
        <f t="shared" si="7"/>
        <v>49491</v>
      </c>
    </row>
    <row r="128" spans="1:7" x14ac:dyDescent="0.3">
      <c r="A128" s="288">
        <v>49491</v>
      </c>
      <c r="B128" s="10">
        <f t="shared" si="8"/>
        <v>49536</v>
      </c>
      <c r="C128" s="285">
        <f t="shared" si="6"/>
        <v>49536</v>
      </c>
      <c r="D128" s="11"/>
      <c r="F128" s="9">
        <v>49491</v>
      </c>
      <c r="G128" s="9">
        <f t="shared" si="7"/>
        <v>49522</v>
      </c>
    </row>
    <row r="129" spans="1:7" x14ac:dyDescent="0.3">
      <c r="A129" s="288">
        <v>49522</v>
      </c>
      <c r="B129" s="10">
        <f>EOMONTH(A129,0)+15+2</f>
        <v>49569</v>
      </c>
      <c r="C129" s="285">
        <f t="shared" si="6"/>
        <v>49569</v>
      </c>
      <c r="D129" s="11"/>
      <c r="F129" s="9">
        <v>49522</v>
      </c>
      <c r="G129" s="9">
        <f t="shared" si="7"/>
        <v>49553</v>
      </c>
    </row>
    <row r="130" spans="1:7" x14ac:dyDescent="0.3">
      <c r="A130" s="288">
        <v>49553</v>
      </c>
      <c r="B130" s="10">
        <f t="shared" si="8"/>
        <v>49597</v>
      </c>
      <c r="C130" s="285">
        <f t="shared" ref="C130:C141" si="9">B130</f>
        <v>49597</v>
      </c>
      <c r="D130" s="11"/>
      <c r="F130" s="9">
        <v>49553</v>
      </c>
      <c r="G130" s="9">
        <f t="shared" si="7"/>
        <v>49583</v>
      </c>
    </row>
    <row r="131" spans="1:7" x14ac:dyDescent="0.3">
      <c r="A131" s="288">
        <v>49583</v>
      </c>
      <c r="B131" s="10">
        <f t="shared" si="8"/>
        <v>49628</v>
      </c>
      <c r="C131" s="285">
        <f t="shared" si="9"/>
        <v>49628</v>
      </c>
      <c r="D131" s="11"/>
      <c r="F131" s="9">
        <v>49583</v>
      </c>
      <c r="G131" s="9">
        <f>EOMONTH(F131,0)+1</f>
        <v>49614</v>
      </c>
    </row>
    <row r="132" spans="1:7" x14ac:dyDescent="0.3">
      <c r="A132" s="288">
        <v>49614</v>
      </c>
      <c r="B132" s="10">
        <f>EOMONTH(A132,0)+15+2</f>
        <v>49660</v>
      </c>
      <c r="C132" s="285">
        <f t="shared" si="9"/>
        <v>49660</v>
      </c>
      <c r="D132" s="11"/>
      <c r="F132" s="9">
        <v>49614</v>
      </c>
      <c r="G132" s="9">
        <f>EOMONTH(F132,0)+1</f>
        <v>49644</v>
      </c>
    </row>
    <row r="133" spans="1:7" ht="15" thickBot="1" x14ac:dyDescent="0.35">
      <c r="A133" s="288">
        <v>49644</v>
      </c>
      <c r="B133" s="10">
        <f t="shared" si="8"/>
        <v>49689</v>
      </c>
      <c r="C133" s="285">
        <f t="shared" si="9"/>
        <v>49689</v>
      </c>
      <c r="D133" s="40"/>
      <c r="F133" s="9">
        <v>49644</v>
      </c>
      <c r="G133" s="39">
        <f>EOMONTH(F133,0)+1</f>
        <v>49675</v>
      </c>
    </row>
    <row r="134" spans="1:7" x14ac:dyDescent="0.3">
      <c r="A134" s="288">
        <v>49675</v>
      </c>
      <c r="B134" s="10">
        <f t="shared" si="8"/>
        <v>49720</v>
      </c>
      <c r="C134" s="285">
        <f t="shared" si="9"/>
        <v>49720</v>
      </c>
      <c r="D134" s="44"/>
      <c r="E134" s="287"/>
      <c r="F134" s="9">
        <v>49675</v>
      </c>
      <c r="G134" s="38">
        <f t="shared" ref="G134:G197" si="10">EOMONTH(F134,0)+1</f>
        <v>49706</v>
      </c>
    </row>
    <row r="135" spans="1:7" x14ac:dyDescent="0.3">
      <c r="A135" s="288">
        <v>49706</v>
      </c>
      <c r="B135" s="10">
        <f>EOMONTH(A135,0)+15+2</f>
        <v>49751</v>
      </c>
      <c r="C135" s="285">
        <f t="shared" si="9"/>
        <v>49751</v>
      </c>
      <c r="D135" s="11"/>
      <c r="E135" s="289"/>
      <c r="F135" s="9">
        <v>49706</v>
      </c>
      <c r="G135" s="284">
        <f t="shared" si="10"/>
        <v>49735</v>
      </c>
    </row>
    <row r="136" spans="1:7" x14ac:dyDescent="0.3">
      <c r="A136" s="288">
        <v>49735</v>
      </c>
      <c r="B136" s="10">
        <f t="shared" si="8"/>
        <v>49780</v>
      </c>
      <c r="C136" s="285">
        <f t="shared" si="9"/>
        <v>49780</v>
      </c>
      <c r="D136" s="11"/>
      <c r="E136" s="289"/>
      <c r="F136" s="9">
        <v>49735</v>
      </c>
      <c r="G136" s="9">
        <f t="shared" si="10"/>
        <v>49766</v>
      </c>
    </row>
    <row r="137" spans="1:7" x14ac:dyDescent="0.3">
      <c r="A137" s="288">
        <v>49766</v>
      </c>
      <c r="B137" s="10">
        <f t="shared" si="8"/>
        <v>49810</v>
      </c>
      <c r="C137" s="285">
        <f t="shared" si="9"/>
        <v>49810</v>
      </c>
      <c r="D137" s="11"/>
      <c r="E137" s="289"/>
      <c r="F137" s="9">
        <v>49766</v>
      </c>
      <c r="G137" s="284">
        <f t="shared" si="10"/>
        <v>49796</v>
      </c>
    </row>
    <row r="138" spans="1:7" x14ac:dyDescent="0.3">
      <c r="A138" s="288">
        <v>49796</v>
      </c>
      <c r="B138" s="10">
        <f>EOMONTH(A138,0)+15+1</f>
        <v>49842</v>
      </c>
      <c r="C138" s="285">
        <f t="shared" si="9"/>
        <v>49842</v>
      </c>
      <c r="D138" s="11"/>
      <c r="E138" s="289"/>
      <c r="F138" s="9">
        <v>49796</v>
      </c>
      <c r="G138" s="9">
        <f t="shared" si="10"/>
        <v>49827</v>
      </c>
    </row>
    <row r="139" spans="1:7" x14ac:dyDescent="0.3">
      <c r="A139" s="288">
        <v>49827</v>
      </c>
      <c r="B139" s="10">
        <f t="shared" si="8"/>
        <v>49871</v>
      </c>
      <c r="C139" s="285">
        <f t="shared" si="9"/>
        <v>49871</v>
      </c>
      <c r="D139" s="11"/>
      <c r="E139" s="289"/>
      <c r="F139" s="9">
        <v>49827</v>
      </c>
      <c r="G139" s="284">
        <f t="shared" si="10"/>
        <v>49857</v>
      </c>
    </row>
    <row r="140" spans="1:7" x14ac:dyDescent="0.3">
      <c r="A140" s="288">
        <v>49857</v>
      </c>
      <c r="B140" s="10">
        <f t="shared" ref="B140:B203" si="11">EOMONTH(A140,0)+15</f>
        <v>49902</v>
      </c>
      <c r="C140" s="285">
        <f t="shared" si="9"/>
        <v>49902</v>
      </c>
      <c r="D140" s="11"/>
      <c r="E140" s="289"/>
      <c r="F140" s="9">
        <v>49857</v>
      </c>
      <c r="G140" s="9">
        <f t="shared" si="10"/>
        <v>49888</v>
      </c>
    </row>
    <row r="141" spans="1:7" x14ac:dyDescent="0.3">
      <c r="A141" s="288">
        <v>49888</v>
      </c>
      <c r="B141" s="10">
        <f t="shared" si="11"/>
        <v>49933</v>
      </c>
      <c r="C141" s="285">
        <f t="shared" si="9"/>
        <v>49933</v>
      </c>
      <c r="D141" s="11"/>
      <c r="E141" s="289"/>
      <c r="F141" s="9">
        <v>49888</v>
      </c>
      <c r="G141" s="284">
        <f t="shared" si="10"/>
        <v>49919</v>
      </c>
    </row>
    <row r="142" spans="1:7" x14ac:dyDescent="0.3">
      <c r="A142" s="288">
        <v>49919</v>
      </c>
      <c r="B142" s="10">
        <f t="shared" si="11"/>
        <v>49963</v>
      </c>
      <c r="C142" s="285">
        <f t="shared" ref="C87:C150" si="12">B142</f>
        <v>49963</v>
      </c>
      <c r="D142" s="11"/>
      <c r="E142" s="289"/>
      <c r="F142" s="9">
        <v>49919</v>
      </c>
      <c r="G142" s="9">
        <f t="shared" si="10"/>
        <v>49949</v>
      </c>
    </row>
    <row r="143" spans="1:7" x14ac:dyDescent="0.3">
      <c r="A143" s="288">
        <v>49949</v>
      </c>
      <c r="B143" s="10">
        <f>EOMONTH(A143,0)+15+2</f>
        <v>49996</v>
      </c>
      <c r="C143" s="285">
        <f t="shared" si="12"/>
        <v>49996</v>
      </c>
      <c r="D143" s="11"/>
      <c r="E143" s="289"/>
      <c r="F143" s="9">
        <v>49949</v>
      </c>
      <c r="G143" s="284">
        <f t="shared" si="10"/>
        <v>49980</v>
      </c>
    </row>
    <row r="144" spans="1:7" x14ac:dyDescent="0.3">
      <c r="A144" s="288">
        <v>49980</v>
      </c>
      <c r="B144" s="10">
        <f t="shared" si="11"/>
        <v>50024</v>
      </c>
      <c r="C144" s="285">
        <f t="shared" si="12"/>
        <v>50024</v>
      </c>
      <c r="D144" s="11"/>
      <c r="E144" s="289"/>
      <c r="F144" s="9">
        <v>49980</v>
      </c>
      <c r="G144" s="9">
        <f t="shared" si="10"/>
        <v>50010</v>
      </c>
    </row>
    <row r="145" spans="1:7" x14ac:dyDescent="0.3">
      <c r="A145" s="288">
        <v>50010</v>
      </c>
      <c r="B145" s="10">
        <f t="shared" si="11"/>
        <v>50055</v>
      </c>
      <c r="C145" s="285">
        <f t="shared" si="12"/>
        <v>50055</v>
      </c>
      <c r="D145" s="11"/>
      <c r="E145" s="289"/>
      <c r="F145" s="9">
        <v>50010</v>
      </c>
      <c r="G145" s="284">
        <f t="shared" si="10"/>
        <v>50041</v>
      </c>
    </row>
    <row r="146" spans="1:7" x14ac:dyDescent="0.3">
      <c r="A146" s="288">
        <v>50041</v>
      </c>
      <c r="B146" s="10">
        <f>EOMONTH(A146,0)+15+2</f>
        <v>50088</v>
      </c>
      <c r="C146" s="285">
        <f t="shared" si="12"/>
        <v>50088</v>
      </c>
      <c r="D146" s="11" t="s">
        <v>90</v>
      </c>
      <c r="E146" s="289"/>
      <c r="F146" s="9">
        <v>50041</v>
      </c>
      <c r="G146" s="9">
        <f t="shared" si="10"/>
        <v>50072</v>
      </c>
    </row>
    <row r="147" spans="1:7" x14ac:dyDescent="0.3">
      <c r="A147" s="288">
        <v>50072</v>
      </c>
      <c r="B147" s="10">
        <f>EOMONTH(A147,0)+15+1</f>
        <v>50115</v>
      </c>
      <c r="C147" s="285">
        <f t="shared" si="12"/>
        <v>50115</v>
      </c>
      <c r="D147" s="11"/>
      <c r="E147" s="289"/>
      <c r="F147" s="9">
        <v>50072</v>
      </c>
      <c r="G147" s="284">
        <f t="shared" si="10"/>
        <v>50100</v>
      </c>
    </row>
    <row r="148" spans="1:7" x14ac:dyDescent="0.3">
      <c r="A148" s="288">
        <v>50100</v>
      </c>
      <c r="B148" s="10">
        <f t="shared" si="11"/>
        <v>50145</v>
      </c>
      <c r="C148" s="285">
        <f t="shared" si="12"/>
        <v>50145</v>
      </c>
      <c r="D148" s="11"/>
      <c r="E148" s="289"/>
      <c r="F148" s="9">
        <v>50100</v>
      </c>
      <c r="G148" s="9">
        <f t="shared" si="10"/>
        <v>50131</v>
      </c>
    </row>
    <row r="149" spans="1:7" x14ac:dyDescent="0.3">
      <c r="A149" s="288">
        <v>50131</v>
      </c>
      <c r="B149" s="10">
        <f t="shared" si="11"/>
        <v>50175</v>
      </c>
      <c r="C149" s="285">
        <f t="shared" si="12"/>
        <v>50175</v>
      </c>
      <c r="D149" s="11"/>
      <c r="E149" s="289"/>
      <c r="F149" s="9">
        <v>50131</v>
      </c>
      <c r="G149" s="284">
        <f t="shared" si="10"/>
        <v>50161</v>
      </c>
    </row>
    <row r="150" spans="1:7" x14ac:dyDescent="0.3">
      <c r="A150" s="288">
        <v>50161</v>
      </c>
      <c r="B150" s="10">
        <f t="shared" si="11"/>
        <v>50206</v>
      </c>
      <c r="C150" s="285">
        <f t="shared" si="12"/>
        <v>50206</v>
      </c>
      <c r="D150" s="11"/>
      <c r="E150" s="289"/>
      <c r="F150" s="9">
        <v>50161</v>
      </c>
      <c r="G150" s="9">
        <f t="shared" si="10"/>
        <v>50192</v>
      </c>
    </row>
    <row r="151" spans="1:7" x14ac:dyDescent="0.3">
      <c r="A151" s="288">
        <v>50192</v>
      </c>
      <c r="B151" s="10">
        <f t="shared" si="11"/>
        <v>50236</v>
      </c>
      <c r="C151" s="285">
        <f t="shared" ref="C151:C214" si="13">B151</f>
        <v>50236</v>
      </c>
      <c r="D151" s="11"/>
      <c r="E151" s="289"/>
      <c r="F151" s="9">
        <v>50192</v>
      </c>
      <c r="G151" s="284">
        <f t="shared" si="10"/>
        <v>50222</v>
      </c>
    </row>
    <row r="152" spans="1:7" x14ac:dyDescent="0.3">
      <c r="A152" s="288">
        <v>50222</v>
      </c>
      <c r="B152" s="10">
        <f>EOMONTH(A152,0)+15+2</f>
        <v>50269</v>
      </c>
      <c r="C152" s="285">
        <f t="shared" si="13"/>
        <v>50269</v>
      </c>
      <c r="D152" s="11"/>
      <c r="E152" s="289"/>
      <c r="F152" s="9">
        <v>50222</v>
      </c>
      <c r="G152" s="9">
        <f t="shared" si="10"/>
        <v>50253</v>
      </c>
    </row>
    <row r="153" spans="1:7" x14ac:dyDescent="0.3">
      <c r="A153" s="288">
        <v>50253</v>
      </c>
      <c r="B153" s="10">
        <f t="shared" si="11"/>
        <v>50298</v>
      </c>
      <c r="C153" s="285">
        <f t="shared" si="13"/>
        <v>50298</v>
      </c>
      <c r="D153" s="11"/>
      <c r="E153" s="289"/>
      <c r="F153" s="9">
        <v>50253</v>
      </c>
      <c r="G153" s="284">
        <f t="shared" si="10"/>
        <v>50284</v>
      </c>
    </row>
    <row r="154" spans="1:7" x14ac:dyDescent="0.3">
      <c r="A154" s="288">
        <v>50284</v>
      </c>
      <c r="B154" s="10">
        <f t="shared" si="11"/>
        <v>50328</v>
      </c>
      <c r="C154" s="285">
        <f t="shared" si="13"/>
        <v>50328</v>
      </c>
      <c r="D154" s="11"/>
      <c r="E154" s="289"/>
      <c r="F154" s="9">
        <v>50284</v>
      </c>
      <c r="G154" s="9">
        <f t="shared" si="10"/>
        <v>50314</v>
      </c>
    </row>
    <row r="155" spans="1:7" x14ac:dyDescent="0.3">
      <c r="A155" s="288">
        <v>50314</v>
      </c>
      <c r="B155" s="10">
        <f>EOMONTH(A155,0)+15+1</f>
        <v>50360</v>
      </c>
      <c r="C155" s="285">
        <f t="shared" si="13"/>
        <v>50360</v>
      </c>
      <c r="D155" s="11"/>
      <c r="E155" s="289"/>
      <c r="F155" s="9">
        <v>50314</v>
      </c>
      <c r="G155" s="284">
        <f t="shared" si="10"/>
        <v>50345</v>
      </c>
    </row>
    <row r="156" spans="1:7" x14ac:dyDescent="0.3">
      <c r="A156" s="288">
        <v>50345</v>
      </c>
      <c r="B156" s="10">
        <f t="shared" si="11"/>
        <v>50389</v>
      </c>
      <c r="C156" s="285">
        <f t="shared" si="13"/>
        <v>50389</v>
      </c>
      <c r="D156" s="11"/>
      <c r="E156" s="289"/>
      <c r="F156" s="9">
        <v>50345</v>
      </c>
      <c r="G156" s="9">
        <f t="shared" si="10"/>
        <v>50375</v>
      </c>
    </row>
    <row r="157" spans="1:7" x14ac:dyDescent="0.3">
      <c r="A157" s="288">
        <v>50375</v>
      </c>
      <c r="B157" s="10">
        <f t="shared" si="11"/>
        <v>50420</v>
      </c>
      <c r="C157" s="285">
        <f t="shared" si="13"/>
        <v>50420</v>
      </c>
      <c r="D157" s="11"/>
      <c r="E157" s="289"/>
      <c r="F157" s="9">
        <v>50375</v>
      </c>
      <c r="G157" s="284">
        <f t="shared" si="10"/>
        <v>50406</v>
      </c>
    </row>
    <row r="158" spans="1:7" x14ac:dyDescent="0.3">
      <c r="A158" s="288">
        <v>50406</v>
      </c>
      <c r="B158" s="10">
        <f>EOMONTH(A158,0)+15+1</f>
        <v>50452</v>
      </c>
      <c r="C158" s="285">
        <f t="shared" si="13"/>
        <v>50452</v>
      </c>
      <c r="D158" s="11" t="s">
        <v>90</v>
      </c>
      <c r="E158" s="289"/>
      <c r="F158" s="9">
        <v>50406</v>
      </c>
      <c r="G158" s="9">
        <f t="shared" si="10"/>
        <v>50437</v>
      </c>
    </row>
    <row r="159" spans="1:7" x14ac:dyDescent="0.3">
      <c r="A159" s="288">
        <v>50437</v>
      </c>
      <c r="B159" s="10">
        <f t="shared" si="11"/>
        <v>50479</v>
      </c>
      <c r="C159" s="285">
        <f t="shared" si="13"/>
        <v>50479</v>
      </c>
      <c r="D159" s="11"/>
      <c r="E159" s="289"/>
      <c r="F159" s="9">
        <v>50437</v>
      </c>
      <c r="G159" s="284">
        <f t="shared" si="10"/>
        <v>50465</v>
      </c>
    </row>
    <row r="160" spans="1:7" x14ac:dyDescent="0.3">
      <c r="A160" s="288">
        <v>50465</v>
      </c>
      <c r="B160" s="10">
        <f t="shared" si="11"/>
        <v>50510</v>
      </c>
      <c r="C160" s="285">
        <f t="shared" si="13"/>
        <v>50510</v>
      </c>
      <c r="D160" s="11"/>
      <c r="E160" s="289"/>
      <c r="F160" s="9">
        <v>50465</v>
      </c>
      <c r="G160" s="9">
        <f t="shared" si="10"/>
        <v>50496</v>
      </c>
    </row>
    <row r="161" spans="1:7" x14ac:dyDescent="0.3">
      <c r="A161" s="288">
        <v>50496</v>
      </c>
      <c r="B161" s="10">
        <f>EOMONTH(A161,0)+15+2</f>
        <v>50542</v>
      </c>
      <c r="C161" s="285">
        <f t="shared" si="13"/>
        <v>50542</v>
      </c>
      <c r="D161" s="11"/>
      <c r="E161" s="289"/>
      <c r="F161" s="9">
        <v>50496</v>
      </c>
      <c r="G161" s="284">
        <f t="shared" si="10"/>
        <v>50526</v>
      </c>
    </row>
    <row r="162" spans="1:7" x14ac:dyDescent="0.3">
      <c r="A162" s="288">
        <v>50526</v>
      </c>
      <c r="B162" s="10">
        <f t="shared" si="11"/>
        <v>50571</v>
      </c>
      <c r="C162" s="285">
        <f t="shared" si="13"/>
        <v>50571</v>
      </c>
      <c r="D162" s="11"/>
      <c r="E162" s="289"/>
      <c r="F162" s="9">
        <v>50526</v>
      </c>
      <c r="G162" s="9">
        <f t="shared" si="10"/>
        <v>50557</v>
      </c>
    </row>
    <row r="163" spans="1:7" x14ac:dyDescent="0.3">
      <c r="A163" s="288">
        <v>50557</v>
      </c>
      <c r="B163" s="10">
        <f t="shared" si="11"/>
        <v>50601</v>
      </c>
      <c r="C163" s="285">
        <f t="shared" si="13"/>
        <v>50601</v>
      </c>
      <c r="D163" s="11"/>
      <c r="E163" s="289"/>
      <c r="F163" s="9">
        <v>50557</v>
      </c>
      <c r="G163" s="284">
        <f t="shared" si="10"/>
        <v>50587</v>
      </c>
    </row>
    <row r="164" spans="1:7" x14ac:dyDescent="0.3">
      <c r="A164" s="288">
        <v>50587</v>
      </c>
      <c r="B164" s="10">
        <f>EOMONTH(A164,0)+15+1</f>
        <v>50633</v>
      </c>
      <c r="C164" s="285">
        <f t="shared" si="13"/>
        <v>50633</v>
      </c>
      <c r="D164" s="11"/>
      <c r="E164" s="289"/>
      <c r="F164" s="9">
        <v>50587</v>
      </c>
      <c r="G164" s="9">
        <f t="shared" si="10"/>
        <v>50618</v>
      </c>
    </row>
    <row r="165" spans="1:7" x14ac:dyDescent="0.3">
      <c r="A165" s="288">
        <v>50618</v>
      </c>
      <c r="B165" s="10">
        <f t="shared" si="11"/>
        <v>50663</v>
      </c>
      <c r="C165" s="285">
        <f t="shared" si="13"/>
        <v>50663</v>
      </c>
      <c r="D165" s="11"/>
      <c r="E165" s="289"/>
      <c r="F165" s="9">
        <v>50618</v>
      </c>
      <c r="G165" s="284">
        <f t="shared" si="10"/>
        <v>50649</v>
      </c>
    </row>
    <row r="166" spans="1:7" x14ac:dyDescent="0.3">
      <c r="A166" s="288">
        <v>50649</v>
      </c>
      <c r="B166" s="10">
        <f t="shared" si="11"/>
        <v>50693</v>
      </c>
      <c r="C166" s="285">
        <f t="shared" si="13"/>
        <v>50693</v>
      </c>
      <c r="D166" s="11"/>
      <c r="E166" s="289"/>
      <c r="F166" s="9">
        <v>50649</v>
      </c>
      <c r="G166" s="9">
        <f t="shared" si="10"/>
        <v>50679</v>
      </c>
    </row>
    <row r="167" spans="1:7" x14ac:dyDescent="0.3">
      <c r="A167" s="288">
        <v>50679</v>
      </c>
      <c r="B167" s="10">
        <f t="shared" si="11"/>
        <v>50724</v>
      </c>
      <c r="C167" s="285">
        <f t="shared" si="13"/>
        <v>50724</v>
      </c>
      <c r="D167" s="11"/>
      <c r="E167" s="289"/>
      <c r="F167" s="9">
        <v>50679</v>
      </c>
      <c r="G167" s="284">
        <f t="shared" si="10"/>
        <v>50710</v>
      </c>
    </row>
    <row r="168" spans="1:7" x14ac:dyDescent="0.3">
      <c r="A168" s="288">
        <v>50710</v>
      </c>
      <c r="B168" s="10">
        <f t="shared" si="11"/>
        <v>50754</v>
      </c>
      <c r="C168" s="285">
        <f t="shared" si="13"/>
        <v>50754</v>
      </c>
      <c r="D168" s="11"/>
      <c r="E168" s="289"/>
      <c r="F168" s="9">
        <v>50710</v>
      </c>
      <c r="G168" s="9">
        <f t="shared" si="10"/>
        <v>50740</v>
      </c>
    </row>
    <row r="169" spans="1:7" x14ac:dyDescent="0.3">
      <c r="A169" s="288">
        <v>50740</v>
      </c>
      <c r="B169" s="10">
        <f>EOMONTH(A169,0)+15+3</f>
        <v>50788</v>
      </c>
      <c r="C169" s="285">
        <f t="shared" si="13"/>
        <v>50788</v>
      </c>
      <c r="D169" s="11" t="s">
        <v>27</v>
      </c>
      <c r="E169" s="289"/>
      <c r="F169" s="9">
        <v>50740</v>
      </c>
      <c r="G169" s="284">
        <f t="shared" si="10"/>
        <v>50771</v>
      </c>
    </row>
    <row r="170" spans="1:7" x14ac:dyDescent="0.3">
      <c r="A170" s="288">
        <v>50771</v>
      </c>
      <c r="B170" s="10">
        <f t="shared" si="11"/>
        <v>50816</v>
      </c>
      <c r="C170" s="285">
        <f t="shared" si="13"/>
        <v>50816</v>
      </c>
      <c r="D170" s="11"/>
      <c r="E170" s="289"/>
      <c r="F170" s="9">
        <v>50771</v>
      </c>
      <c r="G170" s="9">
        <f t="shared" si="10"/>
        <v>50802</v>
      </c>
    </row>
    <row r="171" spans="1:7" x14ac:dyDescent="0.3">
      <c r="A171" s="288">
        <v>50802</v>
      </c>
      <c r="B171" s="10">
        <f t="shared" si="11"/>
        <v>50844</v>
      </c>
      <c r="C171" s="285">
        <f t="shared" si="13"/>
        <v>50844</v>
      </c>
      <c r="D171" s="11"/>
      <c r="E171" s="289"/>
      <c r="F171" s="9">
        <v>50802</v>
      </c>
      <c r="G171" s="284">
        <f t="shared" si="10"/>
        <v>50830</v>
      </c>
    </row>
    <row r="172" spans="1:7" x14ac:dyDescent="0.3">
      <c r="A172" s="288">
        <v>50830</v>
      </c>
      <c r="B172" s="10">
        <f t="shared" si="11"/>
        <v>50875</v>
      </c>
      <c r="C172" s="285">
        <f t="shared" si="13"/>
        <v>50875</v>
      </c>
      <c r="D172" s="11"/>
      <c r="E172" s="289"/>
      <c r="F172" s="9">
        <v>50830</v>
      </c>
      <c r="G172" s="9">
        <f t="shared" si="10"/>
        <v>50861</v>
      </c>
    </row>
    <row r="173" spans="1:7" x14ac:dyDescent="0.3">
      <c r="A173" s="288">
        <v>50861</v>
      </c>
      <c r="B173" s="10">
        <f>EOMONTH(A173,0)+15+1</f>
        <v>50906</v>
      </c>
      <c r="C173" s="285">
        <f t="shared" si="13"/>
        <v>50906</v>
      </c>
      <c r="D173" s="11"/>
      <c r="E173" s="289"/>
      <c r="F173" s="9">
        <v>50861</v>
      </c>
      <c r="G173" s="284">
        <f t="shared" si="10"/>
        <v>50891</v>
      </c>
    </row>
    <row r="174" spans="1:7" x14ac:dyDescent="0.3">
      <c r="A174" s="288">
        <v>50891</v>
      </c>
      <c r="B174" s="10">
        <f t="shared" si="11"/>
        <v>50936</v>
      </c>
      <c r="C174" s="285">
        <f t="shared" si="13"/>
        <v>50936</v>
      </c>
      <c r="D174" s="11"/>
      <c r="E174" s="289"/>
      <c r="F174" s="9">
        <v>50891</v>
      </c>
      <c r="G174" s="9">
        <f t="shared" si="10"/>
        <v>50922</v>
      </c>
    </row>
    <row r="175" spans="1:7" x14ac:dyDescent="0.3">
      <c r="A175" s="288">
        <v>50922</v>
      </c>
      <c r="B175" s="10">
        <f t="shared" si="11"/>
        <v>50966</v>
      </c>
      <c r="C175" s="285">
        <f t="shared" si="13"/>
        <v>50966</v>
      </c>
      <c r="D175" s="11"/>
      <c r="E175" s="289"/>
      <c r="F175" s="9">
        <v>50922</v>
      </c>
      <c r="G175" s="284">
        <f t="shared" si="10"/>
        <v>50952</v>
      </c>
    </row>
    <row r="176" spans="1:7" x14ac:dyDescent="0.3">
      <c r="A176" s="288">
        <v>50952</v>
      </c>
      <c r="B176" s="10">
        <f t="shared" si="11"/>
        <v>50997</v>
      </c>
      <c r="C176" s="285">
        <f t="shared" si="13"/>
        <v>50997</v>
      </c>
      <c r="D176" s="11"/>
      <c r="E176" s="289"/>
      <c r="F176" s="9">
        <v>50952</v>
      </c>
      <c r="G176" s="9">
        <f t="shared" si="10"/>
        <v>50983</v>
      </c>
    </row>
    <row r="177" spans="1:7" x14ac:dyDescent="0.3">
      <c r="A177" s="288">
        <v>50983</v>
      </c>
      <c r="B177" s="10">
        <f t="shared" si="11"/>
        <v>51028</v>
      </c>
      <c r="C177" s="285">
        <f t="shared" si="13"/>
        <v>51028</v>
      </c>
      <c r="D177" s="11"/>
      <c r="E177" s="289"/>
      <c r="F177" s="9">
        <v>50983</v>
      </c>
      <c r="G177" s="284">
        <f t="shared" si="10"/>
        <v>51014</v>
      </c>
    </row>
    <row r="178" spans="1:7" x14ac:dyDescent="0.3">
      <c r="A178" s="288">
        <v>51014</v>
      </c>
      <c r="B178" s="10">
        <f>EOMONTH(A178,0)+15+2</f>
        <v>51060</v>
      </c>
      <c r="C178" s="285">
        <f t="shared" si="13"/>
        <v>51060</v>
      </c>
      <c r="D178" s="11"/>
      <c r="E178" s="289"/>
      <c r="F178" s="9">
        <v>51014</v>
      </c>
      <c r="G178" s="9">
        <f t="shared" si="10"/>
        <v>51044</v>
      </c>
    </row>
    <row r="179" spans="1:7" x14ac:dyDescent="0.3">
      <c r="A179" s="288">
        <v>51044</v>
      </c>
      <c r="B179" s="10">
        <f t="shared" si="11"/>
        <v>51089</v>
      </c>
      <c r="C179" s="285">
        <f t="shared" si="13"/>
        <v>51089</v>
      </c>
      <c r="D179" s="11"/>
      <c r="E179" s="289"/>
      <c r="F179" s="9">
        <v>51044</v>
      </c>
      <c r="G179" s="284">
        <f t="shared" si="10"/>
        <v>51075</v>
      </c>
    </row>
    <row r="180" spans="1:7" x14ac:dyDescent="0.3">
      <c r="A180" s="288">
        <v>51075</v>
      </c>
      <c r="B180" s="10">
        <f t="shared" si="11"/>
        <v>51119</v>
      </c>
      <c r="C180" s="285">
        <f t="shared" si="13"/>
        <v>51119</v>
      </c>
      <c r="D180" s="11"/>
      <c r="E180" s="289"/>
      <c r="F180" s="9">
        <v>51075</v>
      </c>
      <c r="G180" s="9">
        <f t="shared" si="10"/>
        <v>51105</v>
      </c>
    </row>
    <row r="181" spans="1:7" x14ac:dyDescent="0.3">
      <c r="A181" s="288">
        <v>51105</v>
      </c>
      <c r="B181" s="10">
        <f>EOMONTH(A181,0)+15+2</f>
        <v>51152</v>
      </c>
      <c r="C181" s="285">
        <f t="shared" si="13"/>
        <v>51152</v>
      </c>
      <c r="D181" s="11" t="s">
        <v>27</v>
      </c>
      <c r="E181" s="289"/>
      <c r="F181" s="9">
        <v>51105</v>
      </c>
      <c r="G181" s="284">
        <f t="shared" si="10"/>
        <v>51136</v>
      </c>
    </row>
    <row r="182" spans="1:7" x14ac:dyDescent="0.3">
      <c r="A182" s="288">
        <v>51136</v>
      </c>
      <c r="B182" s="10">
        <f t="shared" si="11"/>
        <v>51181</v>
      </c>
      <c r="C182" s="285">
        <f t="shared" si="13"/>
        <v>51181</v>
      </c>
      <c r="D182" s="11"/>
      <c r="E182" s="289"/>
      <c r="F182" s="9">
        <v>51136</v>
      </c>
      <c r="G182" s="9">
        <f t="shared" si="10"/>
        <v>51167</v>
      </c>
    </row>
    <row r="183" spans="1:7" x14ac:dyDescent="0.3">
      <c r="A183" s="288">
        <v>51167</v>
      </c>
      <c r="B183" s="10">
        <f t="shared" si="11"/>
        <v>51210</v>
      </c>
      <c r="C183" s="285">
        <f t="shared" si="13"/>
        <v>51210</v>
      </c>
      <c r="D183" s="11"/>
      <c r="E183" s="289"/>
      <c r="F183" s="9">
        <v>51167</v>
      </c>
      <c r="G183" s="284">
        <f t="shared" si="10"/>
        <v>51196</v>
      </c>
    </row>
    <row r="184" spans="1:7" x14ac:dyDescent="0.3">
      <c r="A184" s="288">
        <v>51196</v>
      </c>
      <c r="B184" s="10">
        <f>EOMONTH(A184,0)+15+1</f>
        <v>51242</v>
      </c>
      <c r="C184" s="285">
        <f t="shared" si="13"/>
        <v>51242</v>
      </c>
      <c r="D184" s="11"/>
      <c r="E184" s="289"/>
      <c r="F184" s="9">
        <v>51196</v>
      </c>
      <c r="G184" s="9">
        <f t="shared" si="10"/>
        <v>51227</v>
      </c>
    </row>
    <row r="185" spans="1:7" x14ac:dyDescent="0.3">
      <c r="A185" s="288">
        <v>51227</v>
      </c>
      <c r="B185" s="10">
        <f t="shared" si="11"/>
        <v>51271</v>
      </c>
      <c r="C185" s="285">
        <f t="shared" si="13"/>
        <v>51271</v>
      </c>
      <c r="D185" s="11"/>
      <c r="E185" s="289"/>
      <c r="F185" s="9">
        <v>51227</v>
      </c>
      <c r="G185" s="284">
        <f t="shared" si="10"/>
        <v>51257</v>
      </c>
    </row>
    <row r="186" spans="1:7" x14ac:dyDescent="0.3">
      <c r="A186" s="288">
        <v>51257</v>
      </c>
      <c r="B186" s="10">
        <f t="shared" si="11"/>
        <v>51302</v>
      </c>
      <c r="C186" s="285">
        <f t="shared" si="13"/>
        <v>51302</v>
      </c>
      <c r="D186" s="11"/>
      <c r="E186" s="289"/>
      <c r="F186" s="9">
        <v>51257</v>
      </c>
      <c r="G186" s="9">
        <f t="shared" si="10"/>
        <v>51288</v>
      </c>
    </row>
    <row r="187" spans="1:7" x14ac:dyDescent="0.3">
      <c r="A187" s="288">
        <v>51288</v>
      </c>
      <c r="B187" s="10">
        <f>EOMONTH(A187,0)+15+1</f>
        <v>51333</v>
      </c>
      <c r="C187" s="285">
        <f t="shared" si="13"/>
        <v>51333</v>
      </c>
      <c r="D187" s="11"/>
      <c r="E187" s="289"/>
      <c r="F187" s="9">
        <v>51288</v>
      </c>
      <c r="G187" s="284">
        <f t="shared" si="10"/>
        <v>51318</v>
      </c>
    </row>
    <row r="188" spans="1:7" x14ac:dyDescent="0.3">
      <c r="A188" s="288">
        <v>51318</v>
      </c>
      <c r="B188" s="10">
        <f t="shared" si="11"/>
        <v>51363</v>
      </c>
      <c r="C188" s="285">
        <f t="shared" si="13"/>
        <v>51363</v>
      </c>
      <c r="D188" s="11"/>
      <c r="E188" s="289"/>
      <c r="F188" s="9">
        <v>51318</v>
      </c>
      <c r="G188" s="9">
        <f t="shared" si="10"/>
        <v>51349</v>
      </c>
    </row>
    <row r="189" spans="1:7" x14ac:dyDescent="0.3">
      <c r="A189" s="288">
        <v>51349</v>
      </c>
      <c r="B189" s="10">
        <f>EOMONTH(A189,0)+15+2</f>
        <v>51396</v>
      </c>
      <c r="C189" s="285">
        <f t="shared" si="13"/>
        <v>51396</v>
      </c>
      <c r="D189" s="11"/>
      <c r="E189" s="289"/>
      <c r="F189" s="9">
        <v>51349</v>
      </c>
      <c r="G189" s="284">
        <f t="shared" si="10"/>
        <v>51380</v>
      </c>
    </row>
    <row r="190" spans="1:7" x14ac:dyDescent="0.3">
      <c r="A190" s="288">
        <v>51380</v>
      </c>
      <c r="B190" s="10">
        <f t="shared" si="11"/>
        <v>51424</v>
      </c>
      <c r="C190" s="285">
        <f t="shared" si="13"/>
        <v>51424</v>
      </c>
      <c r="D190" s="11"/>
      <c r="E190" s="289"/>
      <c r="F190" s="9">
        <v>51380</v>
      </c>
      <c r="G190" s="9">
        <f t="shared" si="10"/>
        <v>51410</v>
      </c>
    </row>
    <row r="191" spans="1:7" x14ac:dyDescent="0.3">
      <c r="A191" s="288">
        <v>51410</v>
      </c>
      <c r="B191" s="10">
        <f t="shared" si="11"/>
        <v>51455</v>
      </c>
      <c r="C191" s="285">
        <f t="shared" si="13"/>
        <v>51455</v>
      </c>
      <c r="D191" s="11"/>
      <c r="E191" s="289"/>
      <c r="F191" s="9">
        <v>51410</v>
      </c>
      <c r="G191" s="284">
        <f t="shared" si="10"/>
        <v>51441</v>
      </c>
    </row>
    <row r="192" spans="1:7" x14ac:dyDescent="0.3">
      <c r="A192" s="288">
        <v>51441</v>
      </c>
      <c r="B192" s="10">
        <f>EOMONTH(A192,0)+15+2</f>
        <v>51487</v>
      </c>
      <c r="C192" s="285">
        <f t="shared" si="13"/>
        <v>51487</v>
      </c>
      <c r="D192" s="11"/>
      <c r="E192" s="289"/>
      <c r="F192" s="9">
        <v>51441</v>
      </c>
      <c r="G192" s="9">
        <f t="shared" si="10"/>
        <v>51471</v>
      </c>
    </row>
    <row r="193" spans="1:7" x14ac:dyDescent="0.3">
      <c r="A193" s="288">
        <v>51471</v>
      </c>
      <c r="B193" s="10">
        <f t="shared" si="11"/>
        <v>51516</v>
      </c>
      <c r="C193" s="285">
        <f t="shared" si="13"/>
        <v>51516</v>
      </c>
      <c r="D193" s="11"/>
      <c r="E193" s="289"/>
      <c r="F193" s="9">
        <v>51471</v>
      </c>
      <c r="G193" s="284">
        <f t="shared" si="10"/>
        <v>51502</v>
      </c>
    </row>
    <row r="194" spans="1:7" x14ac:dyDescent="0.3">
      <c r="A194" s="288">
        <v>51502</v>
      </c>
      <c r="B194" s="10">
        <f t="shared" si="11"/>
        <v>51547</v>
      </c>
      <c r="C194" s="285">
        <f t="shared" si="13"/>
        <v>51547</v>
      </c>
      <c r="D194" s="11"/>
      <c r="E194" s="289"/>
      <c r="F194" s="9">
        <v>51502</v>
      </c>
      <c r="G194" s="9">
        <f t="shared" si="10"/>
        <v>51533</v>
      </c>
    </row>
    <row r="195" spans="1:7" x14ac:dyDescent="0.3">
      <c r="A195" s="288">
        <v>51533</v>
      </c>
      <c r="B195" s="10">
        <f t="shared" si="11"/>
        <v>51575</v>
      </c>
      <c r="C195" s="285">
        <f t="shared" si="13"/>
        <v>51575</v>
      </c>
      <c r="D195" s="11"/>
      <c r="E195" s="289"/>
      <c r="F195" s="9">
        <v>51533</v>
      </c>
      <c r="G195" s="284">
        <f t="shared" si="10"/>
        <v>51561</v>
      </c>
    </row>
    <row r="196" spans="1:7" x14ac:dyDescent="0.3">
      <c r="A196" s="288">
        <v>51561</v>
      </c>
      <c r="B196" s="10">
        <f t="shared" si="11"/>
        <v>51606</v>
      </c>
      <c r="C196" s="285">
        <f t="shared" si="13"/>
        <v>51606</v>
      </c>
      <c r="D196" s="11"/>
      <c r="E196" s="289"/>
      <c r="F196" s="9">
        <v>51561</v>
      </c>
      <c r="G196" s="9">
        <f t="shared" si="10"/>
        <v>51592</v>
      </c>
    </row>
    <row r="197" spans="1:7" x14ac:dyDescent="0.3">
      <c r="A197" s="288">
        <v>51592</v>
      </c>
      <c r="B197" s="10">
        <f t="shared" si="11"/>
        <v>51636</v>
      </c>
      <c r="C197" s="285">
        <f t="shared" si="13"/>
        <v>51636</v>
      </c>
      <c r="D197" s="11"/>
      <c r="E197" s="289"/>
      <c r="F197" s="9">
        <v>51592</v>
      </c>
      <c r="G197" s="284">
        <f t="shared" si="10"/>
        <v>51622</v>
      </c>
    </row>
    <row r="198" spans="1:7" x14ac:dyDescent="0.3">
      <c r="A198" s="288">
        <v>51622</v>
      </c>
      <c r="B198" s="10">
        <f>EOMONTH(A198,0)+15+2</f>
        <v>51669</v>
      </c>
      <c r="C198" s="285">
        <f t="shared" si="13"/>
        <v>51669</v>
      </c>
      <c r="D198" s="11"/>
      <c r="E198" s="289"/>
      <c r="F198" s="9">
        <v>51622</v>
      </c>
      <c r="G198" s="9">
        <f t="shared" ref="G198:G217" si="14">EOMONTH(F198,0)+1</f>
        <v>51653</v>
      </c>
    </row>
    <row r="199" spans="1:7" x14ac:dyDescent="0.3">
      <c r="A199" s="288">
        <v>51653</v>
      </c>
      <c r="B199" s="10">
        <f t="shared" si="11"/>
        <v>51697</v>
      </c>
      <c r="C199" s="285">
        <f t="shared" si="13"/>
        <v>51697</v>
      </c>
      <c r="D199" s="11"/>
      <c r="E199" s="289"/>
      <c r="F199" s="9">
        <v>51653</v>
      </c>
      <c r="G199" s="284">
        <f t="shared" si="14"/>
        <v>51683</v>
      </c>
    </row>
    <row r="200" spans="1:7" x14ac:dyDescent="0.3">
      <c r="A200" s="288">
        <v>51683</v>
      </c>
      <c r="B200" s="10">
        <f t="shared" si="11"/>
        <v>51728</v>
      </c>
      <c r="C200" s="285">
        <f t="shared" si="13"/>
        <v>51728</v>
      </c>
      <c r="D200" s="11"/>
      <c r="E200" s="289"/>
      <c r="F200" s="9">
        <v>51683</v>
      </c>
      <c r="G200" s="9">
        <f t="shared" si="14"/>
        <v>51714</v>
      </c>
    </row>
    <row r="201" spans="1:7" x14ac:dyDescent="0.3">
      <c r="A201" s="288">
        <v>51714</v>
      </c>
      <c r="B201" s="10">
        <f>EOMONTH(A201,0)+15+1</f>
        <v>51760</v>
      </c>
      <c r="C201" s="285">
        <f t="shared" si="13"/>
        <v>51760</v>
      </c>
      <c r="D201" s="11"/>
      <c r="E201" s="289"/>
      <c r="F201" s="9">
        <v>51714</v>
      </c>
      <c r="G201" s="284">
        <f t="shared" si="14"/>
        <v>51745</v>
      </c>
    </row>
    <row r="202" spans="1:7" x14ac:dyDescent="0.3">
      <c r="A202" s="288">
        <v>51745</v>
      </c>
      <c r="B202" s="10">
        <f t="shared" si="11"/>
        <v>51789</v>
      </c>
      <c r="C202" s="285">
        <f t="shared" si="13"/>
        <v>51789</v>
      </c>
      <c r="D202" s="11"/>
      <c r="E202" s="289"/>
      <c r="F202" s="9">
        <v>51745</v>
      </c>
      <c r="G202" s="9">
        <f t="shared" si="14"/>
        <v>51775</v>
      </c>
    </row>
    <row r="203" spans="1:7" x14ac:dyDescent="0.3">
      <c r="A203" s="288">
        <v>51775</v>
      </c>
      <c r="B203" s="10">
        <f t="shared" si="11"/>
        <v>51820</v>
      </c>
      <c r="C203" s="285">
        <f t="shared" si="13"/>
        <v>51820</v>
      </c>
      <c r="D203" s="11"/>
      <c r="E203" s="289"/>
      <c r="F203" s="9">
        <v>51775</v>
      </c>
      <c r="G203" s="284">
        <f t="shared" si="14"/>
        <v>51806</v>
      </c>
    </row>
    <row r="204" spans="1:7" x14ac:dyDescent="0.3">
      <c r="A204" s="288">
        <v>51806</v>
      </c>
      <c r="B204" s="10">
        <f>EOMONTH(A204,0)+15+1</f>
        <v>51851</v>
      </c>
      <c r="C204" s="285">
        <f t="shared" si="13"/>
        <v>51851</v>
      </c>
      <c r="D204" s="11"/>
      <c r="E204" s="289"/>
      <c r="F204" s="9">
        <v>51806</v>
      </c>
      <c r="G204" s="9">
        <f t="shared" si="14"/>
        <v>51836</v>
      </c>
    </row>
    <row r="205" spans="1:7" x14ac:dyDescent="0.3">
      <c r="A205" s="288">
        <v>51836</v>
      </c>
      <c r="B205" s="10">
        <f t="shared" ref="B204:B217" si="15">EOMONTH(A205,0)+15</f>
        <v>51881</v>
      </c>
      <c r="C205" s="285">
        <f t="shared" si="13"/>
        <v>51881</v>
      </c>
      <c r="D205" s="11"/>
      <c r="E205" s="289"/>
      <c r="F205" s="9">
        <v>51836</v>
      </c>
      <c r="G205" s="284">
        <f t="shared" si="14"/>
        <v>51867</v>
      </c>
    </row>
    <row r="206" spans="1:7" x14ac:dyDescent="0.3">
      <c r="A206" s="288">
        <v>51867</v>
      </c>
      <c r="B206" s="10">
        <f>EOMONTH(A206,0)+15+3</f>
        <v>51915</v>
      </c>
      <c r="C206" s="285">
        <f t="shared" si="13"/>
        <v>51915</v>
      </c>
      <c r="D206" s="11" t="s">
        <v>90</v>
      </c>
      <c r="E206" s="289"/>
      <c r="F206" s="9">
        <v>51867</v>
      </c>
      <c r="G206" s="9">
        <f t="shared" si="14"/>
        <v>51898</v>
      </c>
    </row>
    <row r="207" spans="1:7" x14ac:dyDescent="0.3">
      <c r="A207" s="288">
        <v>51898</v>
      </c>
      <c r="B207" s="10">
        <f>EOMONTH(A207,0)+15+2</f>
        <v>51942</v>
      </c>
      <c r="C207" s="285">
        <f t="shared" si="13"/>
        <v>51942</v>
      </c>
      <c r="D207" s="11"/>
      <c r="E207" s="289"/>
      <c r="F207" s="9">
        <v>51898</v>
      </c>
      <c r="G207" s="284">
        <f t="shared" si="14"/>
        <v>51926</v>
      </c>
    </row>
    <row r="208" spans="1:7" x14ac:dyDescent="0.3">
      <c r="A208" s="288">
        <v>51926</v>
      </c>
      <c r="B208" s="10">
        <f t="shared" si="15"/>
        <v>51971</v>
      </c>
      <c r="C208" s="285">
        <f t="shared" si="13"/>
        <v>51971</v>
      </c>
      <c r="D208" s="11"/>
      <c r="E208" s="289"/>
      <c r="F208" s="9">
        <v>51926</v>
      </c>
      <c r="G208" s="9">
        <f t="shared" si="14"/>
        <v>51957</v>
      </c>
    </row>
    <row r="209" spans="1:7" x14ac:dyDescent="0.3">
      <c r="A209" s="288">
        <v>51957</v>
      </c>
      <c r="B209" s="10">
        <f t="shared" si="15"/>
        <v>52001</v>
      </c>
      <c r="C209" s="285">
        <f t="shared" si="13"/>
        <v>52001</v>
      </c>
      <c r="D209" s="11"/>
      <c r="E209" s="289"/>
      <c r="F209" s="9">
        <v>51957</v>
      </c>
      <c r="G209" s="284">
        <f t="shared" si="14"/>
        <v>51987</v>
      </c>
    </row>
    <row r="210" spans="1:7" x14ac:dyDescent="0.3">
      <c r="A210" s="288">
        <v>51987</v>
      </c>
      <c r="B210" s="10">
        <f>EOMONTH(A210,0)+15+1</f>
        <v>52033</v>
      </c>
      <c r="C210" s="285">
        <f t="shared" si="13"/>
        <v>52033</v>
      </c>
      <c r="D210" s="11"/>
      <c r="E210" s="289"/>
      <c r="F210" s="9">
        <v>51987</v>
      </c>
      <c r="G210" s="9">
        <f t="shared" si="14"/>
        <v>52018</v>
      </c>
    </row>
    <row r="211" spans="1:7" x14ac:dyDescent="0.3">
      <c r="A211" s="288">
        <v>52018</v>
      </c>
      <c r="B211" s="10">
        <f t="shared" si="15"/>
        <v>52062</v>
      </c>
      <c r="C211" s="285">
        <f t="shared" si="13"/>
        <v>52062</v>
      </c>
      <c r="D211" s="11"/>
      <c r="E211" s="289"/>
      <c r="F211" s="9">
        <v>52018</v>
      </c>
      <c r="G211" s="284">
        <f t="shared" si="14"/>
        <v>52048</v>
      </c>
    </row>
    <row r="212" spans="1:7" x14ac:dyDescent="0.3">
      <c r="A212" s="288">
        <v>52048</v>
      </c>
      <c r="B212" s="10">
        <f t="shared" si="15"/>
        <v>52093</v>
      </c>
      <c r="C212" s="285">
        <f t="shared" si="13"/>
        <v>52093</v>
      </c>
      <c r="D212" s="11"/>
      <c r="E212" s="289"/>
      <c r="F212" s="9">
        <v>52048</v>
      </c>
      <c r="G212" s="9">
        <f t="shared" si="14"/>
        <v>52079</v>
      </c>
    </row>
    <row r="213" spans="1:7" x14ac:dyDescent="0.3">
      <c r="A213" s="288">
        <v>52079</v>
      </c>
      <c r="B213" s="10">
        <f t="shared" si="15"/>
        <v>52124</v>
      </c>
      <c r="C213" s="285">
        <f t="shared" si="13"/>
        <v>52124</v>
      </c>
      <c r="D213" s="11"/>
      <c r="E213" s="289"/>
      <c r="F213" s="9">
        <v>52079</v>
      </c>
      <c r="G213" s="284">
        <f t="shared" si="14"/>
        <v>52110</v>
      </c>
    </row>
    <row r="214" spans="1:7" x14ac:dyDescent="0.3">
      <c r="A214" s="288">
        <v>52110</v>
      </c>
      <c r="B214" s="10">
        <f t="shared" si="15"/>
        <v>52154</v>
      </c>
      <c r="C214" s="285">
        <f t="shared" si="13"/>
        <v>52154</v>
      </c>
      <c r="D214" s="11"/>
      <c r="E214" s="289"/>
      <c r="F214" s="9">
        <v>52110</v>
      </c>
      <c r="G214" s="9">
        <f t="shared" si="14"/>
        <v>52140</v>
      </c>
    </row>
    <row r="215" spans="1:7" x14ac:dyDescent="0.3">
      <c r="A215" s="288">
        <v>52140</v>
      </c>
      <c r="B215" s="10">
        <f>EOMONTH(A215,0)+15+2</f>
        <v>52187</v>
      </c>
      <c r="C215" s="285">
        <f>B215</f>
        <v>52187</v>
      </c>
      <c r="D215" s="11"/>
      <c r="E215" s="289"/>
      <c r="F215" s="9">
        <v>52140</v>
      </c>
      <c r="G215" s="284">
        <f t="shared" si="14"/>
        <v>52171</v>
      </c>
    </row>
    <row r="216" spans="1:7" x14ac:dyDescent="0.3">
      <c r="A216" s="288">
        <v>52171</v>
      </c>
      <c r="B216" s="10">
        <f t="shared" si="15"/>
        <v>52215</v>
      </c>
      <c r="C216" s="285">
        <f>B216</f>
        <v>52215</v>
      </c>
      <c r="D216" s="11"/>
      <c r="E216" s="289"/>
      <c r="F216" s="9">
        <v>52171</v>
      </c>
      <c r="G216" s="9">
        <f t="shared" si="14"/>
        <v>52201</v>
      </c>
    </row>
    <row r="217" spans="1:7" ht="15" thickBot="1" x14ac:dyDescent="0.35">
      <c r="A217" s="288">
        <v>52201</v>
      </c>
      <c r="B217" s="10">
        <f t="shared" si="15"/>
        <v>52246</v>
      </c>
      <c r="C217" s="290">
        <f>B217</f>
        <v>52246</v>
      </c>
      <c r="D217" s="40"/>
      <c r="E217" s="41"/>
      <c r="F217" s="9">
        <v>52201</v>
      </c>
      <c r="G217" s="39">
        <f t="shared" si="14"/>
        <v>52232</v>
      </c>
    </row>
  </sheetData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5DEBDA6E4E4945907BC944C5823F6F" ma:contentTypeVersion="1" ma:contentTypeDescription="Create a new document." ma:contentTypeScope="" ma:versionID="b8063e4bf1eea35553f894ad6ad34a2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187E9D0-EA89-42EE-8101-BE766235E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E606F2-EDA2-4EBF-AFDC-B47DEA96A0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321380-5BA5-4F75-B9AD-11BEEE6BCD1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</vt:lpstr>
      <vt:lpstr>Jan '25 Frwrd</vt:lpstr>
      <vt:lpstr>Rates</vt:lpstr>
      <vt:lpstr>Rates (2)</vt:lpstr>
      <vt:lpstr>Due Dates</vt:lpstr>
      <vt:lpstr>Instructions!Print_Area</vt:lpstr>
      <vt:lpstr>'Jan ''25 Frwrd'!Print_Area</vt:lpstr>
      <vt:lpstr>Rates!Print_Area</vt:lpstr>
      <vt:lpstr>'Rates (2)'!Print_Area</vt:lpstr>
    </vt:vector>
  </TitlesOfParts>
  <Company>GC6J3-GTQ62-FP876-94FBR-D3DX8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Brad Nelles</dc:creator>
  <cp:lastModifiedBy>Judy To</cp:lastModifiedBy>
  <cp:lastPrinted>2017-02-24T02:45:09Z</cp:lastPrinted>
  <dcterms:created xsi:type="dcterms:W3CDTF">2009-04-14T17:54:14Z</dcterms:created>
  <dcterms:modified xsi:type="dcterms:W3CDTF">2025-06-25T16:59:03Z</dcterms:modified>
</cp:coreProperties>
</file>